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COMPUTATION PRICES\"/>
    </mc:Choice>
  </mc:AlternateContent>
  <bookViews>
    <workbookView xWindow="0" yWindow="0" windowWidth="28800" windowHeight="11730" activeTab="1"/>
  </bookViews>
  <sheets>
    <sheet name="Single Storey Opt." sheetId="4" r:id="rId1"/>
    <sheet name="2 storey Opt.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8" i="4" l="1"/>
  <c r="K60" i="4" s="1"/>
  <c r="K63" i="4" s="1"/>
  <c r="K33" i="4"/>
  <c r="K45" i="4" s="1"/>
  <c r="K21" i="4"/>
  <c r="K10" i="4"/>
  <c r="K12" i="4" s="1"/>
  <c r="K15" i="4" s="1"/>
  <c r="K9" i="4"/>
  <c r="K34" i="4" l="1"/>
  <c r="K36" i="4" s="1"/>
  <c r="K39" i="4" s="1"/>
  <c r="G149" i="3" l="1"/>
  <c r="J132" i="3"/>
  <c r="G124" i="3"/>
  <c r="C104" i="3"/>
  <c r="B90" i="3"/>
  <c r="B96" i="3" s="1"/>
  <c r="K58" i="3"/>
  <c r="K60" i="3" s="1"/>
  <c r="K63" i="3" s="1"/>
  <c r="K36" i="3"/>
  <c r="K39" i="3" s="1"/>
  <c r="K34" i="3"/>
  <c r="K33" i="3"/>
  <c r="K45" i="3" s="1"/>
  <c r="K9" i="3"/>
  <c r="K21" i="3" s="1"/>
  <c r="H106" i="3" l="1"/>
  <c r="H104" i="3"/>
  <c r="G106" i="3"/>
  <c r="I106" i="3" s="1"/>
  <c r="B106" i="3" s="1"/>
  <c r="G104" i="3"/>
  <c r="I104" i="3" s="1"/>
  <c r="B104" i="3" s="1"/>
  <c r="K107" i="3"/>
  <c r="K105" i="3"/>
  <c r="J105" i="3"/>
  <c r="D96" i="3"/>
  <c r="J107" i="3"/>
  <c r="K104" i="3"/>
  <c r="H107" i="3"/>
  <c r="H105" i="3"/>
  <c r="G107" i="3"/>
  <c r="G105" i="3"/>
  <c r="K106" i="3"/>
  <c r="J106" i="3"/>
  <c r="J104" i="3"/>
  <c r="B92" i="3"/>
  <c r="B94" i="3" s="1"/>
  <c r="K10" i="3"/>
  <c r="K12" i="3" s="1"/>
  <c r="K15" i="3" s="1"/>
  <c r="I105" i="3" l="1"/>
  <c r="B105" i="3" s="1"/>
  <c r="I107" i="3"/>
  <c r="B107" i="3" s="1"/>
</calcChain>
</file>

<file path=xl/comments1.xml><?xml version="1.0" encoding="utf-8"?>
<comments xmlns="http://schemas.openxmlformats.org/spreadsheetml/2006/main">
  <authors>
    <author>Windows User</author>
  </authors>
  <commentList>
    <comment ref="E17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Capital Gains Tax 6.5%. No Capital Gains Tax 530k is below.
BIR fees on ducomentation. Titling, DST, 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Admin Cost from 5%
lowered to 3% 
Move-in Charges are:
Water, Electricity, Fire Extinguisher</t>
        </r>
      </text>
    </comment>
    <comment ref="E4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Capital Gains Tax 6.5%. No Capital Gains Tax 530k is below.
BIR fees on ducomentation. Titling, DST, </t>
        </r>
      </text>
    </comment>
    <comment ref="E42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Admin Cost from 5%
lowered to 3% 
Move-in Charges are:
Water, Electricity, Fire Extinguisher</t>
        </r>
      </text>
    </comment>
    <comment ref="E6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Capital Gains Tax 6.5%. No Capital Gains Tax 530k is below.
BIR fees on ducomentation. Titling, DST, </t>
        </r>
      </text>
    </comment>
    <comment ref="E66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Admin Cost from 5%
lowered to 3% 
Move-in Charges are:
Water, Electricity, Fire Extinguisher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E17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Capital Gains Tax 6.5%. No Capital Gains Tax 530k is below.
BIR fees on ducomentation. Titling, DST, 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Admin Cost from 5%
lowered to 3% 
Move-in Charges are:
Water, Electricity, Fire Extinguisher</t>
        </r>
      </text>
    </comment>
    <comment ref="E4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Capital Gains Tax 6.5%. No Capital Gains Tax 530k is below.
BIR fees on ducomentation. Titling, DST, </t>
        </r>
      </text>
    </comment>
    <comment ref="E42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Admin Cost from 5%
lowered to 3% 
Move-in Charges are:
Water, Electricity, Fire Extinguisher</t>
        </r>
      </text>
    </comment>
    <comment ref="E6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Capital Gains Tax 6.5%. No Capital Gains Tax 530k is below.
BIR fees on ducomentation. Titling, DST, </t>
        </r>
      </text>
    </comment>
    <comment ref="E66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Admin Cost from 5%
lowered to 3% 
Move-in Charges are:
Water, Electricity, Fire Extinguisher</t>
        </r>
      </text>
    </comment>
  </commentList>
</comments>
</file>

<file path=xl/sharedStrings.xml><?xml version="1.0" encoding="utf-8"?>
<sst xmlns="http://schemas.openxmlformats.org/spreadsheetml/2006/main" count="185" uniqueCount="48">
  <si>
    <t>Unit 5 Melodina Bldg. Natalio B. Bacalso South Highway Lipata, Minglanilla, Cebu 6046. (032)234-9260</t>
  </si>
  <si>
    <t>Total Selling Price</t>
  </si>
  <si>
    <t>Listing Price with VAT</t>
  </si>
  <si>
    <t>PHP</t>
  </si>
  <si>
    <t>Payment Schedule</t>
  </si>
  <si>
    <t>Months</t>
  </si>
  <si>
    <t xml:space="preserve">Date Starting </t>
  </si>
  <si>
    <t>SEPTEMBER 2021</t>
  </si>
  <si>
    <t>70% BALANCE Thru Bank Financing / HDMF</t>
  </si>
  <si>
    <t xml:space="preserve">      AR OHA LAND CORPORATION</t>
  </si>
  <si>
    <t xml:space="preserve">                                                                      Unit 5 Melodina Bldg. Natalio B. Bcalaso South highway Lipata, Minglanilla, Cebu 6046. (032)234-9260</t>
  </si>
  <si>
    <t xml:space="preserve">OPT.1: 30% EQUITY &amp; 70% BALANCE Thru Bank Financing / HDMF </t>
  </si>
  <si>
    <t>30% EQUITY</t>
  </si>
  <si>
    <t xml:space="preserve">           Less: Reservation</t>
  </si>
  <si>
    <t>BALANCE EQUITY</t>
  </si>
  <si>
    <t xml:space="preserve"> MONTHLY AMORTIZATION/EQUITY </t>
  </si>
  <si>
    <t>Add:  Transfer &amp; Miscellaneous Charges(Actual Cost By 2024)</t>
  </si>
  <si>
    <t xml:space="preserve"> Move-in Charges (Actual Cost By 2024)</t>
  </si>
  <si>
    <t>Other Charges / HOA (Actual Cost By 2024)</t>
  </si>
  <si>
    <t>70% BALANCE Thru Bank Financing / HDMF LOANABLE AMOUNT</t>
  </si>
  <si>
    <t xml:space="preserve">ESTIMATED MONTHLY AMORTIZATION </t>
  </si>
  <si>
    <t>HDMF 6.50%</t>
  </si>
  <si>
    <t>BANK 8.5%</t>
  </si>
  <si>
    <t>5 YEARS</t>
  </si>
  <si>
    <t>10 YEARS</t>
  </si>
  <si>
    <t>15 YEARS</t>
  </si>
  <si>
    <t>20 YEARS</t>
  </si>
  <si>
    <t xml:space="preserve">OPT.2: 40% EQUITY &amp; 60% BALANCE Thru Bank Financing / HDMF </t>
  </si>
  <si>
    <t>40% EQUITY</t>
  </si>
  <si>
    <t>60% BALANCE Thru Bank Financing / HDMF LOANABLE AMOUNT</t>
  </si>
  <si>
    <t>OPT.3: DEFFERRED CASH ( STRAIGHT MONTHLY ) 4 YEARS</t>
  </si>
  <si>
    <t xml:space="preserve">           Less Reservation</t>
  </si>
  <si>
    <t>BALANCE AFTER RESERVATION</t>
  </si>
  <si>
    <t>MONTHLY AMORTIZATION /TSP</t>
  </si>
  <si>
    <t>2 Storey Row House &amp; Shop House</t>
  </si>
  <si>
    <t>30% Down Payment</t>
  </si>
  <si>
    <t>Less: Reservation Fee</t>
  </si>
  <si>
    <t xml:space="preserve">Total Equity </t>
  </si>
  <si>
    <t>1st Month to 36 Month</t>
  </si>
  <si>
    <t>70% Turn Over Balance</t>
  </si>
  <si>
    <t>Add: Transfer &amp; Miscellaneous Charges</t>
  </si>
  <si>
    <t>Move-in Charges</t>
  </si>
  <si>
    <t>Other Charges/HOA Charges</t>
  </si>
  <si>
    <t>Principal</t>
  </si>
  <si>
    <t>Interest</t>
  </si>
  <si>
    <t xml:space="preserve">Total Amortization </t>
  </si>
  <si>
    <r>
      <t xml:space="preserve">        </t>
    </r>
    <r>
      <rPr>
        <sz val="21"/>
        <color rgb="FF0F243E"/>
        <rFont val="Calibri"/>
        <family val="2"/>
        <scheme val="minor"/>
      </rPr>
      <t>AR OHA LAND CORPORATION</t>
    </r>
  </si>
  <si>
    <t>Single Storey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</si>
</sst>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rgb="FF0F243E"/>
      <name val="Calibri"/>
      <family val="2"/>
      <scheme val="minor"/>
    </font>
    <font>
      <sz val="21"/>
      <color rgb="FF0F243E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5"/>
      <color rgb="FF0F243E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2" borderId="1" applyNumberFormat="0" applyFont="0" applyAlignment="0" applyProtection="0"/>
  </cellStyleXfs>
  <cellXfs count="62">
    <xf numFmtId="0" fontId="0" fillId="0" borderId="0" xfId="0"/>
    <xf numFmtId="0" fontId="6" fillId="0" borderId="0" xfId="0" applyFont="1" applyAlignment="1">
      <alignment horizontal="center" vertical="center"/>
    </xf>
    <xf numFmtId="0" fontId="7" fillId="4" borderId="0" xfId="0" applyFont="1" applyFill="1" applyAlignment="1"/>
    <xf numFmtId="0" fontId="5" fillId="4" borderId="0" xfId="0" applyFont="1" applyFill="1"/>
    <xf numFmtId="0" fontId="5" fillId="4" borderId="0" xfId="0" applyFont="1" applyFill="1" applyAlignment="1">
      <alignment horizontal="left"/>
    </xf>
    <xf numFmtId="164" fontId="5" fillId="4" borderId="0" xfId="1" applyFont="1" applyFill="1" applyBorder="1" applyAlignment="1"/>
    <xf numFmtId="0" fontId="5" fillId="4" borderId="0" xfId="0" applyFont="1" applyFill="1" applyBorder="1" applyAlignment="1"/>
    <xf numFmtId="164" fontId="7" fillId="4" borderId="0" xfId="1" applyFont="1" applyFill="1" applyBorder="1" applyAlignment="1">
      <alignment horizontal="center"/>
    </xf>
    <xf numFmtId="0" fontId="7" fillId="4" borderId="0" xfId="0" applyFont="1" applyFill="1"/>
    <xf numFmtId="0" fontId="5" fillId="4" borderId="0" xfId="0" applyFont="1" applyFill="1" applyBorder="1"/>
    <xf numFmtId="0" fontId="5" fillId="4" borderId="2" xfId="0" applyFont="1" applyFill="1" applyBorder="1"/>
    <xf numFmtId="164" fontId="0" fillId="0" borderId="0" xfId="1" applyFont="1"/>
    <xf numFmtId="164" fontId="7" fillId="4" borderId="3" xfId="1" applyFont="1" applyFill="1" applyBorder="1" applyAlignment="1">
      <alignment vertical="top"/>
    </xf>
    <xf numFmtId="0" fontId="5" fillId="4" borderId="0" xfId="0" applyFont="1" applyFill="1" applyAlignment="1">
      <alignment horizontal="left" indent="3"/>
    </xf>
    <xf numFmtId="0" fontId="5" fillId="4" borderId="4" xfId="0" applyFont="1" applyFill="1" applyBorder="1" applyAlignment="1">
      <alignment horizontal="center"/>
    </xf>
    <xf numFmtId="164" fontId="5" fillId="4" borderId="0" xfId="0" applyNumberFormat="1" applyFont="1" applyFill="1"/>
    <xf numFmtId="0" fontId="0" fillId="0" borderId="0" xfId="0" applyFont="1"/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7" fillId="4" borderId="0" xfId="1" applyFont="1" applyFill="1" applyBorder="1" applyAlignment="1">
      <alignment vertical="top"/>
    </xf>
    <xf numFmtId="164" fontId="7" fillId="4" borderId="0" xfId="1" applyFont="1" applyFill="1" applyBorder="1" applyAlignment="1">
      <alignment horizontal="center" vertical="top"/>
    </xf>
    <xf numFmtId="164" fontId="7" fillId="8" borderId="0" xfId="0" applyNumberFormat="1" applyFont="1" applyFill="1"/>
    <xf numFmtId="0" fontId="2" fillId="4" borderId="0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/>
    </xf>
    <xf numFmtId="164" fontId="2" fillId="4" borderId="0" xfId="1" applyFont="1" applyFill="1" applyBorder="1"/>
    <xf numFmtId="0" fontId="0" fillId="9" borderId="0" xfId="0" applyFill="1"/>
    <xf numFmtId="0" fontId="2" fillId="9" borderId="0" xfId="0" applyFont="1" applyFill="1" applyBorder="1" applyAlignment="1">
      <alignment horizontal="center"/>
    </xf>
    <xf numFmtId="164" fontId="0" fillId="9" borderId="0" xfId="1" applyFont="1" applyFill="1" applyBorder="1"/>
    <xf numFmtId="164" fontId="7" fillId="4" borderId="0" xfId="0" applyNumberFormat="1" applyFont="1" applyFill="1"/>
    <xf numFmtId="0" fontId="0" fillId="4" borderId="0" xfId="0" applyFill="1"/>
    <xf numFmtId="0" fontId="5" fillId="3" borderId="0" xfId="2" applyFont="1" applyFill="1" applyBorder="1" applyAlignment="1">
      <alignment horizontal="center" textRotation="90" wrapText="1"/>
    </xf>
    <xf numFmtId="0" fontId="7" fillId="4" borderId="0" xfId="2" applyFont="1" applyFill="1" applyBorder="1" applyAlignment="1">
      <alignment horizontal="left" vertical="center" textRotation="90" wrapText="1"/>
    </xf>
    <xf numFmtId="0" fontId="8" fillId="0" borderId="0" xfId="0" applyFont="1" applyAlignment="1">
      <alignment horizontal="center"/>
    </xf>
    <xf numFmtId="0" fontId="0" fillId="0" borderId="0" xfId="0" applyFont="1" applyFill="1" applyBorder="1"/>
    <xf numFmtId="164" fontId="0" fillId="0" borderId="0" xfId="1" applyFont="1" applyFill="1" applyBorder="1"/>
    <xf numFmtId="164" fontId="0" fillId="0" borderId="0" xfId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/>
    <xf numFmtId="164" fontId="2" fillId="0" borderId="0" xfId="1" applyFont="1" applyFill="1" applyBorder="1"/>
    <xf numFmtId="164" fontId="2" fillId="0" borderId="7" xfId="1" applyFont="1" applyFill="1" applyBorder="1"/>
    <xf numFmtId="0" fontId="0" fillId="8" borderId="0" xfId="0" applyFont="1" applyFill="1" applyAlignment="1">
      <alignment horizontal="center"/>
    </xf>
    <xf numFmtId="164" fontId="2" fillId="5" borderId="0" xfId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39" fontId="0" fillId="0" borderId="0" xfId="1" applyNumberFormat="1" applyFont="1"/>
    <xf numFmtId="0" fontId="14" fillId="0" borderId="0" xfId="0" applyFont="1" applyAlignment="1">
      <alignment horizontal="center"/>
    </xf>
    <xf numFmtId="164" fontId="0" fillId="4" borderId="0" xfId="1" applyFont="1" applyFill="1" applyBorder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19"/>
    </xf>
    <xf numFmtId="0" fontId="14" fillId="0" borderId="0" xfId="0" applyFont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5" fillId="3" borderId="6" xfId="2" applyFont="1" applyFill="1" applyBorder="1" applyAlignment="1">
      <alignment horizontal="center" textRotation="90" wrapText="1"/>
    </xf>
    <xf numFmtId="0" fontId="5" fillId="3" borderId="5" xfId="2" applyFont="1" applyFill="1" applyBorder="1" applyAlignment="1">
      <alignment horizontal="center" textRotation="90" wrapText="1"/>
    </xf>
    <xf numFmtId="0" fontId="7" fillId="4" borderId="0" xfId="2" applyFont="1" applyFill="1" applyBorder="1" applyAlignment="1">
      <alignment horizontal="left" vertical="center" textRotation="90" wrapText="1"/>
    </xf>
    <xf numFmtId="164" fontId="7" fillId="4" borderId="0" xfId="1" applyFont="1" applyFill="1" applyBorder="1" applyAlignment="1">
      <alignment horizontal="center"/>
    </xf>
    <xf numFmtId="0" fontId="9" fillId="7" borderId="0" xfId="0" quotePrefix="1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447675</xdr:colOff>
      <xdr:row>0</xdr:row>
      <xdr:rowOff>0</xdr:rowOff>
    </xdr:to>
    <xdr:cxnSp macro="">
      <xdr:nvCxnSpPr>
        <xdr:cNvPr id="3" name="Straight Connector 2"/>
        <xdr:cNvCxnSpPr/>
      </xdr:nvCxnSpPr>
      <xdr:spPr>
        <a:xfrm>
          <a:off x="0" y="0"/>
          <a:ext cx="6543675" cy="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219075</xdr:colOff>
      <xdr:row>2</xdr:row>
      <xdr:rowOff>142875</xdr:rowOff>
    </xdr:to>
    <xdr:pic>
      <xdr:nvPicPr>
        <xdr:cNvPr id="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70" t="27441" b="24832"/>
        <a:stretch>
          <a:fillRect/>
        </a:stretch>
      </xdr:blipFill>
      <xdr:spPr bwMode="auto">
        <a:xfrm>
          <a:off x="133350" y="0"/>
          <a:ext cx="15144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428625</xdr:colOff>
      <xdr:row>2</xdr:row>
      <xdr:rowOff>81280</xdr:rowOff>
    </xdr:from>
    <xdr:to>
      <xdr:col>11</xdr:col>
      <xdr:colOff>0</xdr:colOff>
      <xdr:row>2</xdr:row>
      <xdr:rowOff>81280</xdr:rowOff>
    </xdr:to>
    <xdr:cxnSp macro="">
      <xdr:nvCxnSpPr>
        <xdr:cNvPr id="9" name="Straight Connector 8"/>
        <xdr:cNvCxnSpPr/>
      </xdr:nvCxnSpPr>
      <xdr:spPr>
        <a:xfrm>
          <a:off x="638175" y="624205"/>
          <a:ext cx="6543675" cy="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523876</xdr:colOff>
      <xdr:row>0</xdr:row>
      <xdr:rowOff>0</xdr:rowOff>
    </xdr:from>
    <xdr:to>
      <xdr:col>2</xdr:col>
      <xdr:colOff>685799</xdr:colOff>
      <xdr:row>2</xdr:row>
      <xdr:rowOff>190499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70" t="27441" b="24832"/>
        <a:stretch>
          <a:fillRect/>
        </a:stretch>
      </xdr:blipFill>
      <xdr:spPr bwMode="auto">
        <a:xfrm>
          <a:off x="523876" y="0"/>
          <a:ext cx="1924048" cy="628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762000</xdr:colOff>
      <xdr:row>2</xdr:row>
      <xdr:rowOff>100330</xdr:rowOff>
    </xdr:from>
    <xdr:to>
      <xdr:col>9</xdr:col>
      <xdr:colOff>0</xdr:colOff>
      <xdr:row>2</xdr:row>
      <xdr:rowOff>100330</xdr:rowOff>
    </xdr:to>
    <xdr:cxnSp macro="">
      <xdr:nvCxnSpPr>
        <xdr:cNvPr id="3" name="Straight Connector 2"/>
        <xdr:cNvCxnSpPr/>
      </xdr:nvCxnSpPr>
      <xdr:spPr>
        <a:xfrm>
          <a:off x="609600" y="538480"/>
          <a:ext cx="8315325" cy="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8"/>
  <sheetViews>
    <sheetView workbookViewId="0">
      <selection activeCell="L24" sqref="L24"/>
    </sheetView>
  </sheetViews>
  <sheetFormatPr defaultRowHeight="15" x14ac:dyDescent="0.25"/>
  <cols>
    <col min="1" max="1" width="2" customWidth="1"/>
    <col min="2" max="2" width="1.140625" customWidth="1"/>
    <col min="5" max="5" width="27" customWidth="1"/>
    <col min="6" max="6" width="13.42578125" customWidth="1"/>
    <col min="7" max="7" width="12.5703125" customWidth="1"/>
    <col min="9" max="9" width="0" hidden="1" customWidth="1"/>
    <col min="10" max="10" width="5.5703125" customWidth="1"/>
    <col min="11" max="11" width="18.5703125" customWidth="1"/>
  </cols>
  <sheetData>
    <row r="1" spans="1:11" ht="27.75" x14ac:dyDescent="0.25">
      <c r="B1" s="49" t="s">
        <v>46</v>
      </c>
      <c r="C1" s="49"/>
      <c r="D1" s="49"/>
      <c r="E1" s="49"/>
      <c r="F1" s="49"/>
      <c r="G1" s="49"/>
      <c r="H1" s="49"/>
      <c r="I1" s="49"/>
      <c r="J1" s="49"/>
      <c r="K1" s="49"/>
    </row>
    <row r="2" spans="1:11" x14ac:dyDescent="0.2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B3" s="1"/>
    </row>
    <row r="4" spans="1:11" ht="23.25" x14ac:dyDescent="0.35">
      <c r="A4" s="51" t="s">
        <v>47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23.25" x14ac:dyDescent="0.3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8.75" x14ac:dyDescent="0.3">
      <c r="A6" s="52" t="s">
        <v>11</v>
      </c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x14ac:dyDescent="0.25">
      <c r="A7" s="53"/>
      <c r="B7" s="55"/>
      <c r="C7" s="2" t="s">
        <v>2</v>
      </c>
      <c r="D7" s="3"/>
      <c r="E7" s="4" t="s">
        <v>3</v>
      </c>
      <c r="F7" s="56">
        <v>530000</v>
      </c>
      <c r="G7" s="56"/>
      <c r="H7" s="5"/>
      <c r="I7" s="6"/>
      <c r="J7" s="3"/>
      <c r="K7" s="3"/>
    </row>
    <row r="8" spans="1:11" x14ac:dyDescent="0.25">
      <c r="A8" s="54"/>
      <c r="B8" s="55"/>
      <c r="C8" s="3"/>
      <c r="D8" s="3"/>
      <c r="E8" s="3"/>
      <c r="F8" s="7"/>
      <c r="G8" s="7"/>
      <c r="H8" s="5"/>
      <c r="I8" s="6"/>
      <c r="J8" s="3"/>
      <c r="K8" s="3"/>
    </row>
    <row r="9" spans="1:11" x14ac:dyDescent="0.25">
      <c r="A9" s="54"/>
      <c r="B9" s="55"/>
      <c r="C9" s="3"/>
      <c r="D9" s="3"/>
      <c r="E9" s="8" t="s">
        <v>1</v>
      </c>
      <c r="F9" s="3"/>
      <c r="G9" s="3"/>
      <c r="H9" s="3"/>
      <c r="I9" s="9"/>
      <c r="J9" s="10" t="s">
        <v>3</v>
      </c>
      <c r="K9" s="12">
        <f>+F7</f>
        <v>530000</v>
      </c>
    </row>
    <row r="10" spans="1:11" x14ac:dyDescent="0.25">
      <c r="A10" s="54"/>
      <c r="B10" s="55"/>
      <c r="C10" s="3"/>
      <c r="D10" s="3"/>
      <c r="E10" s="3" t="s">
        <v>12</v>
      </c>
      <c r="F10" s="3"/>
      <c r="G10" s="3"/>
      <c r="H10" s="3"/>
      <c r="I10" s="9"/>
      <c r="J10" s="9"/>
      <c r="K10" s="19">
        <f>K9*0.3</f>
        <v>159000</v>
      </c>
    </row>
    <row r="11" spans="1:11" x14ac:dyDescent="0.25">
      <c r="A11" s="54"/>
      <c r="B11" s="55"/>
      <c r="C11" s="3"/>
      <c r="D11" s="3"/>
      <c r="E11" s="3" t="s">
        <v>13</v>
      </c>
      <c r="F11" s="3"/>
      <c r="G11" s="3"/>
      <c r="H11" s="3"/>
      <c r="I11" s="9"/>
      <c r="J11" s="3" t="s">
        <v>3</v>
      </c>
      <c r="K11" s="19">
        <v>20000</v>
      </c>
    </row>
    <row r="12" spans="1:11" x14ac:dyDescent="0.25">
      <c r="A12" s="54"/>
      <c r="B12" s="55"/>
      <c r="C12" s="3"/>
      <c r="D12" s="3"/>
      <c r="E12" s="8" t="s">
        <v>14</v>
      </c>
      <c r="F12" s="3"/>
      <c r="G12" s="3"/>
      <c r="H12" s="3"/>
      <c r="I12" s="9"/>
      <c r="J12" s="3"/>
      <c r="K12" s="20">
        <f>K10-K11</f>
        <v>139000</v>
      </c>
    </row>
    <row r="13" spans="1:11" x14ac:dyDescent="0.25">
      <c r="A13" s="54"/>
      <c r="B13" s="55"/>
      <c r="C13" s="3"/>
      <c r="D13" s="3"/>
      <c r="E13" s="3" t="s">
        <v>4</v>
      </c>
      <c r="F13" s="3"/>
      <c r="G13" s="14">
        <v>36</v>
      </c>
      <c r="H13" s="3" t="s">
        <v>5</v>
      </c>
      <c r="I13" s="9"/>
      <c r="J13" s="3"/>
      <c r="K13" s="19">
        <v>0</v>
      </c>
    </row>
    <row r="14" spans="1:11" x14ac:dyDescent="0.25">
      <c r="A14" s="54"/>
      <c r="B14" s="55"/>
      <c r="C14" s="3"/>
      <c r="D14" s="3"/>
      <c r="E14" s="3" t="s">
        <v>6</v>
      </c>
      <c r="F14" s="3"/>
      <c r="G14" s="57" t="s">
        <v>7</v>
      </c>
      <c r="H14" s="58"/>
      <c r="I14" s="58"/>
      <c r="J14" s="3"/>
      <c r="K14" s="20"/>
    </row>
    <row r="15" spans="1:11" x14ac:dyDescent="0.25">
      <c r="A15" s="54"/>
      <c r="B15" s="55"/>
      <c r="C15" s="3"/>
      <c r="D15" s="3"/>
      <c r="E15" s="8" t="s">
        <v>15</v>
      </c>
      <c r="F15" s="3"/>
      <c r="G15" s="3"/>
      <c r="H15" s="3"/>
      <c r="I15" s="3"/>
      <c r="J15" s="9" t="s">
        <v>3</v>
      </c>
      <c r="K15" s="21">
        <f>K12/G13</f>
        <v>3861.1111111111113</v>
      </c>
    </row>
    <row r="16" spans="1:11" x14ac:dyDescent="0.25">
      <c r="A16" s="54"/>
      <c r="B16" s="55"/>
      <c r="C16" s="3"/>
      <c r="D16" s="3"/>
      <c r="E16" s="8"/>
      <c r="F16" s="3"/>
      <c r="G16" s="3"/>
      <c r="H16" s="3"/>
      <c r="I16" s="3"/>
      <c r="J16" s="9"/>
      <c r="K16" s="15"/>
    </row>
    <row r="17" spans="1:11" x14ac:dyDescent="0.25">
      <c r="A17" s="54"/>
      <c r="B17" s="55"/>
      <c r="C17" s="3"/>
      <c r="D17" s="3"/>
      <c r="E17" s="3" t="s">
        <v>16</v>
      </c>
      <c r="F17" s="3"/>
      <c r="G17" s="3"/>
      <c r="H17" s="3"/>
      <c r="I17" s="3"/>
      <c r="J17" s="9" t="s">
        <v>3</v>
      </c>
      <c r="K17" s="15">
        <v>0</v>
      </c>
    </row>
    <row r="18" spans="1:11" x14ac:dyDescent="0.25">
      <c r="A18" s="54"/>
      <c r="B18" s="55"/>
      <c r="C18" s="3"/>
      <c r="D18" s="3"/>
      <c r="E18" s="13" t="s">
        <v>17</v>
      </c>
      <c r="F18" s="3"/>
      <c r="G18" s="3"/>
      <c r="H18" s="3"/>
      <c r="I18" s="3"/>
      <c r="J18" s="9" t="s">
        <v>3</v>
      </c>
      <c r="K18" s="15">
        <v>0</v>
      </c>
    </row>
    <row r="19" spans="1:11" x14ac:dyDescent="0.25">
      <c r="A19" s="54"/>
      <c r="B19" s="55"/>
      <c r="C19" s="3"/>
      <c r="D19" s="3"/>
      <c r="E19" s="13" t="s">
        <v>18</v>
      </c>
      <c r="F19" s="3"/>
      <c r="G19" s="3"/>
      <c r="H19" s="3"/>
      <c r="I19" s="3"/>
      <c r="J19" s="9" t="s">
        <v>3</v>
      </c>
      <c r="K19" s="15">
        <v>0</v>
      </c>
    </row>
    <row r="20" spans="1:11" x14ac:dyDescent="0.25">
      <c r="A20" s="54"/>
      <c r="B20" s="55"/>
      <c r="C20" s="3"/>
      <c r="D20" s="3"/>
      <c r="E20" s="8"/>
      <c r="F20" s="3"/>
      <c r="G20" s="3"/>
      <c r="H20" s="3"/>
      <c r="I20" s="3"/>
      <c r="J20" s="9"/>
      <c r="K20" s="15"/>
    </row>
    <row r="21" spans="1:11" x14ac:dyDescent="0.25">
      <c r="A21" s="54"/>
      <c r="B21" s="55"/>
      <c r="C21" s="3"/>
      <c r="D21" s="3"/>
      <c r="E21" s="8" t="s">
        <v>19</v>
      </c>
      <c r="F21" s="3"/>
      <c r="G21" s="3"/>
      <c r="H21" s="3"/>
      <c r="I21" s="3"/>
      <c r="J21" s="9"/>
      <c r="K21" s="21">
        <f>K9*0.7</f>
        <v>371000</v>
      </c>
    </row>
    <row r="22" spans="1:11" x14ac:dyDescent="0.25">
      <c r="A22" s="54"/>
      <c r="B22" s="55"/>
      <c r="C22" s="3"/>
      <c r="D22" s="3"/>
      <c r="E22" s="8"/>
      <c r="F22" s="3"/>
      <c r="G22" s="3"/>
      <c r="H22" s="3"/>
      <c r="I22" s="3"/>
      <c r="J22" s="9"/>
      <c r="K22" s="15"/>
    </row>
    <row r="23" spans="1:11" ht="30" x14ac:dyDescent="0.25">
      <c r="A23" s="54"/>
      <c r="B23" s="55"/>
      <c r="C23" s="3"/>
      <c r="D23" s="3"/>
      <c r="E23" s="22" t="s">
        <v>20</v>
      </c>
      <c r="F23" s="23" t="s">
        <v>21</v>
      </c>
      <c r="G23" s="24" t="s">
        <v>22</v>
      </c>
      <c r="H23" s="3"/>
      <c r="I23" s="3"/>
      <c r="J23" s="9"/>
      <c r="K23" s="29"/>
    </row>
    <row r="24" spans="1:11" x14ac:dyDescent="0.25">
      <c r="A24" s="54"/>
      <c r="B24" s="55"/>
      <c r="C24" s="3"/>
      <c r="D24" s="3"/>
      <c r="E24" s="23" t="s">
        <v>23</v>
      </c>
      <c r="F24" s="48">
        <v>8192.9166666666661</v>
      </c>
      <c r="G24" s="48">
        <v>8811.25</v>
      </c>
      <c r="H24" s="3"/>
      <c r="I24" s="3"/>
      <c r="J24" s="9"/>
      <c r="K24" s="15"/>
    </row>
    <row r="25" spans="1:11" x14ac:dyDescent="0.25">
      <c r="A25" s="54"/>
      <c r="B25" s="55"/>
      <c r="C25" s="3"/>
      <c r="D25" s="3"/>
      <c r="E25" s="23" t="s">
        <v>24</v>
      </c>
      <c r="F25" s="48">
        <v>5101.25</v>
      </c>
      <c r="G25" s="48">
        <v>5719.5833333333339</v>
      </c>
      <c r="H25" s="3"/>
      <c r="I25" s="3"/>
      <c r="J25" s="9"/>
      <c r="K25" s="15"/>
    </row>
    <row r="26" spans="1:11" x14ac:dyDescent="0.25">
      <c r="A26" s="54"/>
      <c r="B26" s="55"/>
      <c r="C26" s="3"/>
      <c r="D26" s="3"/>
      <c r="E26" s="23" t="s">
        <v>25</v>
      </c>
      <c r="F26" s="48">
        <v>4070.6944444444443</v>
      </c>
      <c r="G26" s="48">
        <v>4689.0277777777783</v>
      </c>
      <c r="H26" s="3"/>
      <c r="I26" s="3"/>
      <c r="J26" s="9"/>
      <c r="K26" s="15"/>
    </row>
    <row r="27" spans="1:11" x14ac:dyDescent="0.25">
      <c r="A27" s="54"/>
      <c r="B27" s="55"/>
      <c r="C27" s="3"/>
      <c r="D27" s="3"/>
      <c r="E27" s="23" t="s">
        <v>26</v>
      </c>
      <c r="F27" s="48">
        <v>3555.4166666666665</v>
      </c>
      <c r="G27" s="48">
        <v>4173.75</v>
      </c>
      <c r="H27" s="3"/>
      <c r="I27" s="3"/>
      <c r="J27" s="9"/>
      <c r="K27" s="15"/>
    </row>
    <row r="28" spans="1:11" x14ac:dyDescent="0.25">
      <c r="A28" s="54"/>
      <c r="B28" s="55"/>
      <c r="C28" s="3"/>
      <c r="D28" s="3"/>
      <c r="E28" s="8"/>
      <c r="F28" s="3"/>
      <c r="G28" s="3"/>
      <c r="H28" s="3"/>
      <c r="I28" s="3"/>
      <c r="J28" s="9"/>
      <c r="K28" s="15"/>
    </row>
    <row r="29" spans="1:11" x14ac:dyDescent="0.2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</row>
    <row r="30" spans="1:11" ht="18.75" x14ac:dyDescent="0.3">
      <c r="A30" s="52" t="s">
        <v>27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</row>
    <row r="31" spans="1:11" x14ac:dyDescent="0.25">
      <c r="A31" s="53"/>
      <c r="B31" s="55"/>
      <c r="C31" s="2" t="s">
        <v>2</v>
      </c>
      <c r="D31" s="3"/>
      <c r="E31" s="4" t="s">
        <v>3</v>
      </c>
      <c r="F31" s="56">
        <v>530000</v>
      </c>
      <c r="G31" s="56"/>
      <c r="H31" s="5"/>
      <c r="I31" s="6"/>
      <c r="J31" s="3"/>
      <c r="K31" s="3"/>
    </row>
    <row r="32" spans="1:11" x14ac:dyDescent="0.25">
      <c r="A32" s="54"/>
      <c r="B32" s="55"/>
      <c r="C32" s="3"/>
      <c r="D32" s="3"/>
      <c r="E32" s="3"/>
      <c r="F32" s="7"/>
      <c r="G32" s="7"/>
      <c r="H32" s="5"/>
      <c r="I32" s="6"/>
      <c r="J32" s="3"/>
      <c r="K32" s="3"/>
    </row>
    <row r="33" spans="1:11" x14ac:dyDescent="0.25">
      <c r="A33" s="54"/>
      <c r="B33" s="55"/>
      <c r="C33" s="3"/>
      <c r="D33" s="3"/>
      <c r="E33" s="8" t="s">
        <v>1</v>
      </c>
      <c r="F33" s="3"/>
      <c r="G33" s="3"/>
      <c r="H33" s="3"/>
      <c r="I33" s="9"/>
      <c r="J33" s="10" t="s">
        <v>3</v>
      </c>
      <c r="K33" s="12">
        <f>+F31</f>
        <v>530000</v>
      </c>
    </row>
    <row r="34" spans="1:11" x14ac:dyDescent="0.25">
      <c r="A34" s="54"/>
      <c r="B34" s="55"/>
      <c r="C34" s="3"/>
      <c r="D34" s="3"/>
      <c r="E34" s="3" t="s">
        <v>28</v>
      </c>
      <c r="F34" s="3"/>
      <c r="G34" s="3"/>
      <c r="H34" s="3"/>
      <c r="I34" s="9"/>
      <c r="J34" s="9"/>
      <c r="K34" s="19">
        <f>K33*0.4</f>
        <v>212000</v>
      </c>
    </row>
    <row r="35" spans="1:11" x14ac:dyDescent="0.25">
      <c r="A35" s="54"/>
      <c r="B35" s="55"/>
      <c r="C35" s="3"/>
      <c r="D35" s="3"/>
      <c r="E35" s="3" t="s">
        <v>13</v>
      </c>
      <c r="F35" s="3"/>
      <c r="G35" s="3"/>
      <c r="H35" s="3"/>
      <c r="I35" s="9"/>
      <c r="J35" s="3" t="s">
        <v>3</v>
      </c>
      <c r="K35" s="19">
        <v>20000</v>
      </c>
    </row>
    <row r="36" spans="1:11" x14ac:dyDescent="0.25">
      <c r="A36" s="54"/>
      <c r="B36" s="55"/>
      <c r="C36" s="3"/>
      <c r="D36" s="3"/>
      <c r="E36" s="8" t="s">
        <v>14</v>
      </c>
      <c r="F36" s="3"/>
      <c r="G36" s="3"/>
      <c r="H36" s="3"/>
      <c r="I36" s="9"/>
      <c r="J36" s="3"/>
      <c r="K36" s="20">
        <f>K34-K35</f>
        <v>192000</v>
      </c>
    </row>
    <row r="37" spans="1:11" x14ac:dyDescent="0.25">
      <c r="A37" s="54"/>
      <c r="B37" s="55"/>
      <c r="C37" s="3"/>
      <c r="D37" s="3"/>
      <c r="E37" s="3" t="s">
        <v>4</v>
      </c>
      <c r="F37" s="3"/>
      <c r="G37" s="14">
        <v>36</v>
      </c>
      <c r="H37" s="3" t="s">
        <v>5</v>
      </c>
      <c r="I37" s="9"/>
      <c r="J37" s="3"/>
      <c r="K37" s="19">
        <v>0</v>
      </c>
    </row>
    <row r="38" spans="1:11" x14ac:dyDescent="0.25">
      <c r="A38" s="54"/>
      <c r="B38" s="55"/>
      <c r="C38" s="3"/>
      <c r="D38" s="3"/>
      <c r="E38" s="3" t="s">
        <v>6</v>
      </c>
      <c r="F38" s="3"/>
      <c r="G38" s="57" t="s">
        <v>7</v>
      </c>
      <c r="H38" s="58"/>
      <c r="I38" s="58"/>
      <c r="J38" s="3"/>
      <c r="K38" s="20"/>
    </row>
    <row r="39" spans="1:11" x14ac:dyDescent="0.25">
      <c r="A39" s="54"/>
      <c r="B39" s="55"/>
      <c r="C39" s="3"/>
      <c r="D39" s="3"/>
      <c r="E39" s="8" t="s">
        <v>15</v>
      </c>
      <c r="F39" s="3"/>
      <c r="G39" s="3"/>
      <c r="H39" s="3"/>
      <c r="I39" s="3"/>
      <c r="J39" s="9" t="s">
        <v>3</v>
      </c>
      <c r="K39" s="28">
        <f>K36/G37</f>
        <v>5333.333333333333</v>
      </c>
    </row>
    <row r="40" spans="1:11" x14ac:dyDescent="0.25">
      <c r="A40" s="54"/>
      <c r="B40" s="55"/>
      <c r="C40" s="3"/>
      <c r="D40" s="3"/>
      <c r="E40" s="8"/>
      <c r="F40" s="3"/>
      <c r="G40" s="3"/>
      <c r="H40" s="3"/>
      <c r="I40" s="3"/>
      <c r="J40" s="9"/>
      <c r="K40" s="15"/>
    </row>
    <row r="41" spans="1:11" x14ac:dyDescent="0.25">
      <c r="A41" s="54"/>
      <c r="B41" s="55"/>
      <c r="C41" s="3"/>
      <c r="D41" s="3"/>
      <c r="E41" s="3" t="s">
        <v>16</v>
      </c>
      <c r="F41" s="3"/>
      <c r="G41" s="3"/>
      <c r="H41" s="3"/>
      <c r="I41" s="3"/>
      <c r="J41" s="9" t="s">
        <v>3</v>
      </c>
      <c r="K41" s="15">
        <v>0</v>
      </c>
    </row>
    <row r="42" spans="1:11" x14ac:dyDescent="0.25">
      <c r="A42" s="54"/>
      <c r="B42" s="55"/>
      <c r="C42" s="3"/>
      <c r="D42" s="3"/>
      <c r="E42" s="13" t="s">
        <v>17</v>
      </c>
      <c r="F42" s="3"/>
      <c r="G42" s="3"/>
      <c r="H42" s="3"/>
      <c r="I42" s="3"/>
      <c r="J42" s="9" t="s">
        <v>3</v>
      </c>
      <c r="K42" s="15">
        <v>0</v>
      </c>
    </row>
    <row r="43" spans="1:11" x14ac:dyDescent="0.25">
      <c r="A43" s="54"/>
      <c r="B43" s="55"/>
      <c r="C43" s="3"/>
      <c r="D43" s="3"/>
      <c r="E43" s="13" t="s">
        <v>18</v>
      </c>
      <c r="F43" s="3"/>
      <c r="G43" s="3"/>
      <c r="H43" s="3"/>
      <c r="I43" s="3"/>
      <c r="J43" s="9" t="s">
        <v>3</v>
      </c>
      <c r="K43" s="15">
        <v>0</v>
      </c>
    </row>
    <row r="44" spans="1:11" x14ac:dyDescent="0.25">
      <c r="A44" s="54"/>
      <c r="B44" s="55"/>
      <c r="C44" s="3"/>
      <c r="D44" s="3"/>
      <c r="E44" s="8"/>
      <c r="F44" s="3"/>
      <c r="G44" s="3"/>
      <c r="H44" s="3"/>
      <c r="I44" s="3"/>
      <c r="J44" s="9"/>
      <c r="K44" s="15"/>
    </row>
    <row r="45" spans="1:11" x14ac:dyDescent="0.25">
      <c r="A45" s="54"/>
      <c r="B45" s="55"/>
      <c r="C45" s="3"/>
      <c r="D45" s="3"/>
      <c r="E45" s="8" t="s">
        <v>29</v>
      </c>
      <c r="F45" s="3"/>
      <c r="G45" s="3"/>
      <c r="H45" s="3"/>
      <c r="I45" s="3"/>
      <c r="J45" s="9"/>
      <c r="K45" s="28">
        <f>K33*0.6</f>
        <v>318000</v>
      </c>
    </row>
    <row r="46" spans="1:11" x14ac:dyDescent="0.25">
      <c r="A46" s="54"/>
      <c r="B46" s="55"/>
      <c r="C46" s="3"/>
      <c r="D46" s="3"/>
      <c r="E46" s="8"/>
      <c r="F46" s="3"/>
      <c r="G46" s="3"/>
      <c r="H46" s="3"/>
      <c r="I46" s="3"/>
      <c r="J46" s="9"/>
      <c r="K46" s="15"/>
    </row>
    <row r="47" spans="1:11" ht="30" x14ac:dyDescent="0.25">
      <c r="A47" s="54"/>
      <c r="B47" s="55"/>
      <c r="C47" s="3"/>
      <c r="D47" s="3"/>
      <c r="E47" s="22" t="s">
        <v>20</v>
      </c>
      <c r="F47" s="23" t="s">
        <v>21</v>
      </c>
      <c r="G47" s="24" t="s">
        <v>22</v>
      </c>
      <c r="H47" s="3"/>
      <c r="I47" s="3"/>
      <c r="J47" s="9"/>
      <c r="K47" s="29"/>
    </row>
    <row r="48" spans="1:11" x14ac:dyDescent="0.25">
      <c r="A48" s="54"/>
      <c r="B48" s="55"/>
      <c r="C48" s="3"/>
      <c r="D48" s="3"/>
      <c r="E48" s="26" t="s">
        <v>23</v>
      </c>
      <c r="F48" s="27">
        <v>7022.5</v>
      </c>
      <c r="G48" s="27">
        <v>7552.5</v>
      </c>
      <c r="H48" s="3"/>
      <c r="I48" s="3"/>
      <c r="J48" s="9"/>
      <c r="K48" s="15"/>
    </row>
    <row r="49" spans="1:11" x14ac:dyDescent="0.25">
      <c r="A49" s="54"/>
      <c r="B49" s="55"/>
      <c r="C49" s="3"/>
      <c r="D49" s="3"/>
      <c r="E49" s="26" t="s">
        <v>24</v>
      </c>
      <c r="F49" s="27">
        <v>4372.5</v>
      </c>
      <c r="G49" s="27">
        <v>4902.5</v>
      </c>
      <c r="H49" s="3"/>
      <c r="I49" s="3"/>
      <c r="J49" s="9"/>
      <c r="K49" s="15"/>
    </row>
    <row r="50" spans="1:11" x14ac:dyDescent="0.25">
      <c r="A50" s="54"/>
      <c r="B50" s="55"/>
      <c r="C50" s="3"/>
      <c r="D50" s="3"/>
      <c r="E50" s="26" t="s">
        <v>25</v>
      </c>
      <c r="F50" s="27">
        <v>3489.166666666667</v>
      </c>
      <c r="G50" s="27">
        <v>4019.166666666667</v>
      </c>
      <c r="H50" s="3"/>
      <c r="I50" s="3"/>
      <c r="J50" s="9"/>
      <c r="K50" s="15"/>
    </row>
    <row r="51" spans="1:11" x14ac:dyDescent="0.25">
      <c r="A51" s="54"/>
      <c r="B51" s="55"/>
      <c r="C51" s="3"/>
      <c r="D51" s="3"/>
      <c r="E51" s="26" t="s">
        <v>26</v>
      </c>
      <c r="F51" s="27">
        <v>3047.5</v>
      </c>
      <c r="G51" s="27">
        <v>3577.5000000000005</v>
      </c>
      <c r="H51" s="3"/>
      <c r="I51" s="3"/>
      <c r="J51" s="9"/>
      <c r="K51" s="15"/>
    </row>
    <row r="52" spans="1:11" x14ac:dyDescent="0.25">
      <c r="A52" s="30"/>
      <c r="B52" s="31"/>
      <c r="C52" s="3"/>
      <c r="D52" s="3"/>
      <c r="E52" s="26"/>
      <c r="F52" s="27"/>
      <c r="G52" s="27"/>
      <c r="H52" s="3"/>
      <c r="I52" s="3"/>
      <c r="J52" s="9"/>
      <c r="K52" s="15"/>
    </row>
    <row r="53" spans="1:11" x14ac:dyDescent="0.25">
      <c r="A53" s="30"/>
      <c r="B53" s="31"/>
      <c r="C53" s="3"/>
      <c r="D53" s="3"/>
      <c r="E53" s="26"/>
      <c r="F53" s="27"/>
      <c r="G53" s="27"/>
      <c r="H53" s="3"/>
      <c r="I53" s="3"/>
      <c r="J53" s="9"/>
      <c r="K53" s="15"/>
    </row>
    <row r="54" spans="1:11" x14ac:dyDescent="0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</row>
    <row r="55" spans="1:11" ht="18.75" x14ac:dyDescent="0.3">
      <c r="A55" s="52" t="s">
        <v>30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</row>
    <row r="56" spans="1:11" x14ac:dyDescent="0.25">
      <c r="A56" s="53"/>
      <c r="B56" s="55"/>
      <c r="C56" s="2" t="s">
        <v>2</v>
      </c>
      <c r="D56" s="3"/>
      <c r="E56" s="4" t="s">
        <v>3</v>
      </c>
      <c r="F56" s="56">
        <v>530000</v>
      </c>
      <c r="G56" s="56"/>
      <c r="H56" s="5"/>
      <c r="I56" s="6"/>
      <c r="J56" s="3"/>
      <c r="K56" s="3"/>
    </row>
    <row r="57" spans="1:11" x14ac:dyDescent="0.25">
      <c r="A57" s="54"/>
      <c r="B57" s="55"/>
      <c r="C57" s="3"/>
      <c r="D57" s="3"/>
      <c r="E57" s="3"/>
      <c r="F57" s="7"/>
      <c r="G57" s="7"/>
      <c r="H57" s="5"/>
      <c r="I57" s="6"/>
      <c r="J57" s="3"/>
      <c r="K57" s="3"/>
    </row>
    <row r="58" spans="1:11" x14ac:dyDescent="0.25">
      <c r="A58" s="54"/>
      <c r="B58" s="55"/>
      <c r="C58" s="3"/>
      <c r="D58" s="3"/>
      <c r="E58" s="8" t="s">
        <v>1</v>
      </c>
      <c r="F58" s="3"/>
      <c r="G58" s="3"/>
      <c r="H58" s="3"/>
      <c r="I58" s="9"/>
      <c r="J58" s="10" t="s">
        <v>3</v>
      </c>
      <c r="K58" s="12">
        <f>+F56</f>
        <v>530000</v>
      </c>
    </row>
    <row r="59" spans="1:11" x14ac:dyDescent="0.25">
      <c r="A59" s="54"/>
      <c r="B59" s="55"/>
      <c r="C59" s="3"/>
      <c r="D59" s="3"/>
      <c r="E59" s="3" t="s">
        <v>31</v>
      </c>
      <c r="F59" s="3"/>
      <c r="G59" s="3"/>
      <c r="H59" s="3"/>
      <c r="I59" s="9"/>
      <c r="J59" s="9"/>
      <c r="K59" s="19">
        <v>20000</v>
      </c>
    </row>
    <row r="60" spans="1:11" x14ac:dyDescent="0.25">
      <c r="A60" s="54"/>
      <c r="B60" s="55"/>
      <c r="C60" s="3"/>
      <c r="D60" s="3"/>
      <c r="E60" s="8" t="s">
        <v>32</v>
      </c>
      <c r="F60" s="3"/>
      <c r="G60" s="3"/>
      <c r="H60" s="3"/>
      <c r="I60" s="9"/>
      <c r="J60" s="3"/>
      <c r="K60" s="20">
        <f>K58-K59</f>
        <v>510000</v>
      </c>
    </row>
    <row r="61" spans="1:11" x14ac:dyDescent="0.25">
      <c r="A61" s="54"/>
      <c r="B61" s="55"/>
      <c r="C61" s="3"/>
      <c r="D61" s="3"/>
      <c r="E61" s="3" t="s">
        <v>4</v>
      </c>
      <c r="F61" s="3"/>
      <c r="G61" s="14">
        <v>48</v>
      </c>
      <c r="H61" s="3" t="s">
        <v>5</v>
      </c>
      <c r="I61" s="9"/>
      <c r="J61" s="3"/>
      <c r="K61" s="19"/>
    </row>
    <row r="62" spans="1:11" x14ac:dyDescent="0.25">
      <c r="A62" s="54"/>
      <c r="B62" s="55"/>
      <c r="C62" s="3"/>
      <c r="D62" s="3"/>
      <c r="E62" s="3" t="s">
        <v>6</v>
      </c>
      <c r="F62" s="3"/>
      <c r="G62" s="57" t="s">
        <v>7</v>
      </c>
      <c r="H62" s="58"/>
      <c r="I62" s="58"/>
      <c r="J62" s="3"/>
      <c r="K62" s="20"/>
    </row>
    <row r="63" spans="1:11" x14ac:dyDescent="0.25">
      <c r="A63" s="54"/>
      <c r="B63" s="55"/>
      <c r="C63" s="3"/>
      <c r="D63" s="3"/>
      <c r="E63" s="8" t="s">
        <v>33</v>
      </c>
      <c r="F63" s="3"/>
      <c r="G63" s="3"/>
      <c r="H63" s="3"/>
      <c r="I63" s="3"/>
      <c r="J63" s="9" t="s">
        <v>3</v>
      </c>
      <c r="K63" s="21">
        <f>K60/G61</f>
        <v>10625</v>
      </c>
    </row>
    <row r="64" spans="1:11" x14ac:dyDescent="0.25">
      <c r="A64" s="54"/>
      <c r="B64" s="55"/>
      <c r="C64" s="3"/>
      <c r="D64" s="3"/>
      <c r="E64" s="8"/>
      <c r="F64" s="3"/>
      <c r="G64" s="3"/>
      <c r="H64" s="3"/>
      <c r="I64" s="3"/>
      <c r="J64" s="9"/>
      <c r="K64" s="15"/>
    </row>
    <row r="65" spans="1:11" x14ac:dyDescent="0.25">
      <c r="A65" s="54"/>
      <c r="B65" s="55"/>
      <c r="C65" s="3"/>
      <c r="D65" s="3"/>
      <c r="E65" s="3" t="s">
        <v>16</v>
      </c>
      <c r="F65" s="3"/>
      <c r="G65" s="3"/>
      <c r="H65" s="3"/>
      <c r="I65" s="3"/>
      <c r="J65" s="9" t="s">
        <v>3</v>
      </c>
      <c r="K65" s="15">
        <v>0</v>
      </c>
    </row>
    <row r="66" spans="1:11" x14ac:dyDescent="0.25">
      <c r="A66" s="54"/>
      <c r="B66" s="55"/>
      <c r="C66" s="3"/>
      <c r="D66" s="3"/>
      <c r="E66" s="13" t="s">
        <v>17</v>
      </c>
      <c r="F66" s="3"/>
      <c r="G66" s="3"/>
      <c r="H66" s="3"/>
      <c r="I66" s="3"/>
      <c r="J66" s="9" t="s">
        <v>3</v>
      </c>
      <c r="K66" s="15">
        <v>0</v>
      </c>
    </row>
    <row r="67" spans="1:11" x14ac:dyDescent="0.25">
      <c r="A67" s="54"/>
      <c r="B67" s="55"/>
      <c r="C67" s="3"/>
      <c r="D67" s="3"/>
      <c r="E67" s="13" t="s">
        <v>18</v>
      </c>
      <c r="F67" s="3"/>
      <c r="G67" s="3"/>
      <c r="H67" s="3"/>
      <c r="I67" s="3"/>
      <c r="J67" s="9" t="s">
        <v>3</v>
      </c>
      <c r="K67" s="15">
        <v>0</v>
      </c>
    </row>
    <row r="68" spans="1:11" x14ac:dyDescent="0.25">
      <c r="A68" s="54"/>
      <c r="B68" s="55"/>
      <c r="C68" s="3"/>
      <c r="D68" s="3"/>
      <c r="E68" s="8"/>
      <c r="F68" s="3"/>
      <c r="G68" s="3"/>
      <c r="H68" s="3"/>
      <c r="I68" s="3"/>
      <c r="J68" s="9"/>
      <c r="K68" s="15"/>
    </row>
  </sheetData>
  <mergeCells count="19">
    <mergeCell ref="A55:K55"/>
    <mergeCell ref="A56:A68"/>
    <mergeCell ref="B56:B68"/>
    <mergeCell ref="F56:G56"/>
    <mergeCell ref="G62:I62"/>
    <mergeCell ref="A29:K29"/>
    <mergeCell ref="A30:K30"/>
    <mergeCell ref="A31:A51"/>
    <mergeCell ref="B31:B51"/>
    <mergeCell ref="F31:G31"/>
    <mergeCell ref="G38:I38"/>
    <mergeCell ref="B1:K1"/>
    <mergeCell ref="A2:K2"/>
    <mergeCell ref="A4:K4"/>
    <mergeCell ref="A6:K6"/>
    <mergeCell ref="A7:A28"/>
    <mergeCell ref="B7:B28"/>
    <mergeCell ref="F7:G7"/>
    <mergeCell ref="G14:I14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49"/>
  <sheetViews>
    <sheetView tabSelected="1" topLeftCell="A49" workbookViewId="0">
      <selection activeCell="F50" sqref="F50"/>
    </sheetView>
  </sheetViews>
  <sheetFormatPr defaultRowHeight="15" x14ac:dyDescent="0.25"/>
  <cols>
    <col min="1" max="1" width="9.140625" style="16" customWidth="1"/>
    <col min="2" max="2" width="17.28515625" style="11" customWidth="1"/>
    <col min="3" max="3" width="13.7109375" style="11" customWidth="1"/>
    <col min="4" max="4" width="13.28515625" style="11" customWidth="1"/>
    <col min="5" max="5" width="15.42578125" style="11" customWidth="1"/>
    <col min="6" max="6" width="13.28515625" style="11" customWidth="1"/>
    <col min="7" max="7" width="21.28515625" style="16" customWidth="1"/>
    <col min="8" max="8" width="14.5703125" style="16" customWidth="1"/>
    <col min="9" max="11" width="15.85546875" style="16" customWidth="1"/>
  </cols>
  <sheetData>
    <row r="1" spans="1:11" ht="19.5" x14ac:dyDescent="0.25">
      <c r="B1" s="60" t="s">
        <v>9</v>
      </c>
      <c r="C1" s="60"/>
      <c r="D1" s="60"/>
      <c r="E1" s="60"/>
      <c r="F1" s="60"/>
      <c r="G1" s="60"/>
      <c r="H1" s="60"/>
      <c r="I1" s="60"/>
      <c r="J1" s="17"/>
      <c r="K1" s="17"/>
    </row>
    <row r="2" spans="1:11" x14ac:dyDescent="0.25">
      <c r="A2" s="61" t="s">
        <v>10</v>
      </c>
      <c r="B2" s="61"/>
      <c r="C2" s="61"/>
      <c r="D2" s="61"/>
      <c r="E2" s="61"/>
      <c r="F2" s="61"/>
      <c r="G2" s="61"/>
      <c r="H2" s="61"/>
      <c r="I2" s="61"/>
      <c r="J2" s="18"/>
      <c r="K2" s="18"/>
    </row>
    <row r="3" spans="1:11" x14ac:dyDescent="0.25">
      <c r="B3" s="18"/>
      <c r="C3" s="16"/>
      <c r="D3" s="16"/>
      <c r="E3" s="16"/>
      <c r="F3" s="16"/>
    </row>
    <row r="4" spans="1:11" ht="23.25" x14ac:dyDescent="0.35">
      <c r="A4" s="51" t="s">
        <v>34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23.25" x14ac:dyDescent="0.3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8.75" x14ac:dyDescent="0.3">
      <c r="A6" s="52" t="s">
        <v>11</v>
      </c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x14ac:dyDescent="0.25">
      <c r="A7" s="53"/>
      <c r="B7" s="55"/>
      <c r="C7" s="2" t="s">
        <v>2</v>
      </c>
      <c r="D7" s="3"/>
      <c r="E7" s="4" t="s">
        <v>3</v>
      </c>
      <c r="F7" s="56">
        <v>1700000</v>
      </c>
      <c r="G7" s="56"/>
      <c r="H7" s="5"/>
      <c r="I7" s="6"/>
      <c r="J7" s="3"/>
      <c r="K7" s="3"/>
    </row>
    <row r="8" spans="1:11" x14ac:dyDescent="0.25">
      <c r="A8" s="54"/>
      <c r="B8" s="55"/>
      <c r="C8" s="3"/>
      <c r="D8" s="3"/>
      <c r="E8" s="3"/>
      <c r="F8" s="7"/>
      <c r="G8" s="7"/>
      <c r="H8" s="5"/>
      <c r="I8" s="6"/>
      <c r="J8" s="3"/>
      <c r="K8" s="3"/>
    </row>
    <row r="9" spans="1:11" x14ac:dyDescent="0.25">
      <c r="A9" s="54"/>
      <c r="B9" s="55"/>
      <c r="C9" s="3"/>
      <c r="D9" s="3"/>
      <c r="E9" s="8" t="s">
        <v>1</v>
      </c>
      <c r="F9" s="3"/>
      <c r="G9" s="3"/>
      <c r="H9" s="3"/>
      <c r="I9" s="9"/>
      <c r="J9" s="10" t="s">
        <v>3</v>
      </c>
      <c r="K9" s="12">
        <f>+F7</f>
        <v>1700000</v>
      </c>
    </row>
    <row r="10" spans="1:11" x14ac:dyDescent="0.25">
      <c r="A10" s="54"/>
      <c r="B10" s="55"/>
      <c r="C10" s="3"/>
      <c r="D10" s="3"/>
      <c r="E10" s="3" t="s">
        <v>12</v>
      </c>
      <c r="F10" s="3"/>
      <c r="G10" s="3"/>
      <c r="H10" s="3"/>
      <c r="I10" s="9"/>
      <c r="J10" s="9"/>
      <c r="K10" s="19">
        <f>K9*0.3</f>
        <v>510000</v>
      </c>
    </row>
    <row r="11" spans="1:11" x14ac:dyDescent="0.25">
      <c r="A11" s="54"/>
      <c r="B11" s="55"/>
      <c r="C11" s="3"/>
      <c r="D11" s="3"/>
      <c r="E11" s="3" t="s">
        <v>13</v>
      </c>
      <c r="F11" s="3"/>
      <c r="G11" s="3"/>
      <c r="H11" s="3"/>
      <c r="I11" s="9"/>
      <c r="J11" s="3" t="s">
        <v>3</v>
      </c>
      <c r="K11" s="19">
        <v>20000</v>
      </c>
    </row>
    <row r="12" spans="1:11" x14ac:dyDescent="0.25">
      <c r="A12" s="54"/>
      <c r="B12" s="55"/>
      <c r="C12" s="3"/>
      <c r="D12" s="3"/>
      <c r="E12" s="8" t="s">
        <v>14</v>
      </c>
      <c r="F12" s="3"/>
      <c r="G12" s="3"/>
      <c r="H12" s="3"/>
      <c r="I12" s="9"/>
      <c r="J12" s="3"/>
      <c r="K12" s="20">
        <f>K10-K11</f>
        <v>490000</v>
      </c>
    </row>
    <row r="13" spans="1:11" x14ac:dyDescent="0.25">
      <c r="A13" s="54"/>
      <c r="B13" s="55"/>
      <c r="C13" s="3"/>
      <c r="D13" s="3"/>
      <c r="E13" s="3" t="s">
        <v>4</v>
      </c>
      <c r="F13" s="3"/>
      <c r="G13" s="14">
        <v>36</v>
      </c>
      <c r="H13" s="3" t="s">
        <v>5</v>
      </c>
      <c r="I13" s="9"/>
      <c r="J13" s="3"/>
      <c r="K13" s="19">
        <v>0</v>
      </c>
    </row>
    <row r="14" spans="1:11" x14ac:dyDescent="0.25">
      <c r="A14" s="54"/>
      <c r="B14" s="55"/>
      <c r="C14" s="3"/>
      <c r="D14" s="3"/>
      <c r="E14" s="3" t="s">
        <v>6</v>
      </c>
      <c r="F14" s="3"/>
      <c r="G14" s="57" t="s">
        <v>7</v>
      </c>
      <c r="H14" s="58"/>
      <c r="I14" s="58"/>
      <c r="J14" s="3"/>
      <c r="K14" s="20"/>
    </row>
    <row r="15" spans="1:11" x14ac:dyDescent="0.25">
      <c r="A15" s="54"/>
      <c r="B15" s="55"/>
      <c r="C15" s="3"/>
      <c r="D15" s="3"/>
      <c r="E15" s="8" t="s">
        <v>15</v>
      </c>
      <c r="F15" s="3"/>
      <c r="G15" s="3"/>
      <c r="H15" s="3"/>
      <c r="I15" s="3"/>
      <c r="J15" s="9" t="s">
        <v>3</v>
      </c>
      <c r="K15" s="21">
        <f>K12/G13</f>
        <v>13611.111111111111</v>
      </c>
    </row>
    <row r="16" spans="1:11" x14ac:dyDescent="0.25">
      <c r="A16" s="54"/>
      <c r="B16" s="55"/>
      <c r="C16" s="3"/>
      <c r="D16" s="3"/>
      <c r="E16" s="8"/>
      <c r="F16" s="3"/>
      <c r="G16" s="3"/>
      <c r="H16" s="3"/>
      <c r="I16" s="3"/>
      <c r="J16" s="9"/>
      <c r="K16" s="15"/>
    </row>
    <row r="17" spans="1:11" x14ac:dyDescent="0.25">
      <c r="A17" s="54"/>
      <c r="B17" s="55"/>
      <c r="C17" s="3"/>
      <c r="D17" s="3"/>
      <c r="E17" s="3" t="s">
        <v>16</v>
      </c>
      <c r="F17" s="3"/>
      <c r="G17" s="3"/>
      <c r="H17" s="3"/>
      <c r="I17" s="3"/>
      <c r="J17" s="9" t="s">
        <v>3</v>
      </c>
      <c r="K17" s="15">
        <v>0</v>
      </c>
    </row>
    <row r="18" spans="1:11" x14ac:dyDescent="0.25">
      <c r="A18" s="54"/>
      <c r="B18" s="55"/>
      <c r="C18" s="3"/>
      <c r="D18" s="3"/>
      <c r="E18" s="13" t="s">
        <v>17</v>
      </c>
      <c r="F18" s="3"/>
      <c r="G18" s="3"/>
      <c r="H18" s="3"/>
      <c r="I18" s="3"/>
      <c r="J18" s="9" t="s">
        <v>3</v>
      </c>
      <c r="K18" s="15">
        <v>0</v>
      </c>
    </row>
    <row r="19" spans="1:11" x14ac:dyDescent="0.25">
      <c r="A19" s="54"/>
      <c r="B19" s="55"/>
      <c r="C19" s="3"/>
      <c r="D19" s="3"/>
      <c r="E19" s="13" t="s">
        <v>18</v>
      </c>
      <c r="F19" s="3"/>
      <c r="G19" s="3"/>
      <c r="H19" s="3"/>
      <c r="I19" s="3"/>
      <c r="J19" s="9" t="s">
        <v>3</v>
      </c>
      <c r="K19" s="15">
        <v>0</v>
      </c>
    </row>
    <row r="20" spans="1:11" x14ac:dyDescent="0.25">
      <c r="A20" s="54"/>
      <c r="B20" s="55"/>
      <c r="C20" s="3"/>
      <c r="D20" s="3"/>
      <c r="E20" s="8"/>
      <c r="F20" s="3"/>
      <c r="G20" s="3"/>
      <c r="H20" s="3"/>
      <c r="I20" s="3"/>
      <c r="J20" s="9"/>
      <c r="K20" s="15"/>
    </row>
    <row r="21" spans="1:11" x14ac:dyDescent="0.25">
      <c r="A21" s="54"/>
      <c r="B21" s="55"/>
      <c r="C21" s="3"/>
      <c r="D21" s="3"/>
      <c r="E21" s="8" t="s">
        <v>19</v>
      </c>
      <c r="F21" s="3"/>
      <c r="G21" s="3"/>
      <c r="H21" s="3"/>
      <c r="I21" s="3"/>
      <c r="J21" s="9"/>
      <c r="K21" s="21">
        <f>K9*0.7</f>
        <v>1190000</v>
      </c>
    </row>
    <row r="22" spans="1:11" x14ac:dyDescent="0.25">
      <c r="A22" s="54"/>
      <c r="B22" s="55"/>
      <c r="C22" s="3"/>
      <c r="D22" s="3"/>
      <c r="E22" s="8"/>
      <c r="F22" s="3"/>
      <c r="G22" s="3"/>
      <c r="H22" s="3"/>
      <c r="I22" s="3"/>
      <c r="J22" s="9"/>
      <c r="K22" s="15"/>
    </row>
    <row r="23" spans="1:11" ht="45" x14ac:dyDescent="0.25">
      <c r="A23" s="54"/>
      <c r="B23" s="55"/>
      <c r="C23" s="3"/>
      <c r="D23" s="3"/>
      <c r="E23" s="22" t="s">
        <v>20</v>
      </c>
      <c r="F23" s="23" t="s">
        <v>21</v>
      </c>
      <c r="G23" s="24" t="s">
        <v>22</v>
      </c>
      <c r="H23" s="3"/>
      <c r="I23" s="3"/>
      <c r="J23" s="9"/>
      <c r="K23" s="25"/>
    </row>
    <row r="24" spans="1:11" x14ac:dyDescent="0.25">
      <c r="A24" s="54"/>
      <c r="B24" s="55"/>
      <c r="C24" s="3"/>
      <c r="D24" s="3"/>
      <c r="E24" s="26" t="s">
        <v>23</v>
      </c>
      <c r="F24" s="27">
        <v>26279.166666666664</v>
      </c>
      <c r="G24" s="27">
        <v>28262.5</v>
      </c>
      <c r="H24" s="3"/>
      <c r="I24" s="3"/>
      <c r="J24" s="9"/>
      <c r="K24" s="15"/>
    </row>
    <row r="25" spans="1:11" x14ac:dyDescent="0.25">
      <c r="A25" s="54"/>
      <c r="B25" s="55"/>
      <c r="C25" s="3"/>
      <c r="D25" s="3"/>
      <c r="E25" s="26" t="s">
        <v>24</v>
      </c>
      <c r="F25" s="27">
        <v>16362.5</v>
      </c>
      <c r="G25" s="27">
        <v>18345.833333333332</v>
      </c>
      <c r="H25" s="3"/>
      <c r="I25" s="3"/>
      <c r="J25" s="9"/>
      <c r="K25" s="15"/>
    </row>
    <row r="26" spans="1:11" x14ac:dyDescent="0.25">
      <c r="A26" s="54"/>
      <c r="B26" s="55"/>
      <c r="C26" s="3"/>
      <c r="D26" s="3"/>
      <c r="E26" s="26" t="s">
        <v>25</v>
      </c>
      <c r="F26" s="27">
        <v>13056.944444444445</v>
      </c>
      <c r="G26" s="27">
        <v>15040.277777777777</v>
      </c>
      <c r="H26" s="3"/>
      <c r="I26" s="3"/>
      <c r="J26" s="9"/>
      <c r="K26" s="15"/>
    </row>
    <row r="27" spans="1:11" x14ac:dyDescent="0.25">
      <c r="A27" s="54"/>
      <c r="B27" s="55"/>
      <c r="C27" s="3"/>
      <c r="D27" s="3"/>
      <c r="E27" s="26" t="s">
        <v>26</v>
      </c>
      <c r="F27" s="27">
        <v>11404.166666666666</v>
      </c>
      <c r="G27" s="27">
        <v>13387.5</v>
      </c>
      <c r="H27" s="3"/>
      <c r="I27" s="3"/>
      <c r="J27" s="9"/>
      <c r="K27" s="15"/>
    </row>
    <row r="28" spans="1:11" x14ac:dyDescent="0.25">
      <c r="A28" s="54"/>
      <c r="B28" s="55"/>
      <c r="C28" s="3"/>
      <c r="D28" s="3"/>
      <c r="E28" s="8"/>
      <c r="F28" s="3"/>
      <c r="G28" s="3"/>
      <c r="H28" s="3"/>
      <c r="I28" s="3"/>
      <c r="J28" s="9"/>
      <c r="K28" s="15"/>
    </row>
    <row r="29" spans="1:11" x14ac:dyDescent="0.2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</row>
    <row r="30" spans="1:11" ht="18.75" x14ac:dyDescent="0.3">
      <c r="A30" s="52" t="s">
        <v>27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</row>
    <row r="31" spans="1:11" x14ac:dyDescent="0.25">
      <c r="A31" s="53"/>
      <c r="B31" s="55"/>
      <c r="C31" s="2" t="s">
        <v>2</v>
      </c>
      <c r="D31" s="3"/>
      <c r="E31" s="4" t="s">
        <v>3</v>
      </c>
      <c r="F31" s="56">
        <v>1700000</v>
      </c>
      <c r="G31" s="56"/>
      <c r="H31" s="5"/>
      <c r="I31" s="6"/>
      <c r="J31" s="3"/>
      <c r="K31" s="3"/>
    </row>
    <row r="32" spans="1:11" x14ac:dyDescent="0.25">
      <c r="A32" s="54"/>
      <c r="B32" s="55"/>
      <c r="C32" s="3"/>
      <c r="D32" s="3"/>
      <c r="E32" s="3"/>
      <c r="F32" s="7"/>
      <c r="G32" s="7"/>
      <c r="H32" s="5"/>
      <c r="I32" s="6"/>
      <c r="J32" s="3"/>
      <c r="K32" s="3"/>
    </row>
    <row r="33" spans="1:11" x14ac:dyDescent="0.25">
      <c r="A33" s="54"/>
      <c r="B33" s="55"/>
      <c r="C33" s="3"/>
      <c r="D33" s="3"/>
      <c r="E33" s="8" t="s">
        <v>1</v>
      </c>
      <c r="F33" s="3"/>
      <c r="G33" s="3"/>
      <c r="H33" s="3"/>
      <c r="I33" s="9"/>
      <c r="J33" s="10" t="s">
        <v>3</v>
      </c>
      <c r="K33" s="12">
        <f>+F31</f>
        <v>1700000</v>
      </c>
    </row>
    <row r="34" spans="1:11" x14ac:dyDescent="0.25">
      <c r="A34" s="54"/>
      <c r="B34" s="55"/>
      <c r="C34" s="3"/>
      <c r="D34" s="3"/>
      <c r="E34" s="3" t="s">
        <v>28</v>
      </c>
      <c r="F34" s="3"/>
      <c r="G34" s="3"/>
      <c r="H34" s="3"/>
      <c r="I34" s="9"/>
      <c r="J34" s="9"/>
      <c r="K34" s="19">
        <f>F31*0.4</f>
        <v>680000</v>
      </c>
    </row>
    <row r="35" spans="1:11" x14ac:dyDescent="0.25">
      <c r="A35" s="54"/>
      <c r="B35" s="55"/>
      <c r="C35" s="3"/>
      <c r="D35" s="3"/>
      <c r="E35" s="3" t="s">
        <v>13</v>
      </c>
      <c r="F35" s="3"/>
      <c r="G35" s="3"/>
      <c r="H35" s="3"/>
      <c r="I35" s="9"/>
      <c r="J35" s="3" t="s">
        <v>3</v>
      </c>
      <c r="K35" s="19">
        <v>20000</v>
      </c>
    </row>
    <row r="36" spans="1:11" x14ac:dyDescent="0.25">
      <c r="A36" s="54"/>
      <c r="B36" s="55"/>
      <c r="C36" s="3"/>
      <c r="D36" s="3"/>
      <c r="E36" s="8" t="s">
        <v>14</v>
      </c>
      <c r="F36" s="3"/>
      <c r="G36" s="3"/>
      <c r="H36" s="3"/>
      <c r="I36" s="9"/>
      <c r="J36" s="3"/>
      <c r="K36" s="20">
        <f>K34-K35</f>
        <v>660000</v>
      </c>
    </row>
    <row r="37" spans="1:11" x14ac:dyDescent="0.25">
      <c r="A37" s="54"/>
      <c r="B37" s="55"/>
      <c r="C37" s="3"/>
      <c r="D37" s="3"/>
      <c r="E37" s="3" t="s">
        <v>4</v>
      </c>
      <c r="F37" s="3"/>
      <c r="G37" s="14">
        <v>36</v>
      </c>
      <c r="H37" s="3" t="s">
        <v>5</v>
      </c>
      <c r="I37" s="9"/>
      <c r="J37" s="3"/>
      <c r="K37" s="19">
        <v>0</v>
      </c>
    </row>
    <row r="38" spans="1:11" x14ac:dyDescent="0.25">
      <c r="A38" s="54"/>
      <c r="B38" s="55"/>
      <c r="C38" s="3"/>
      <c r="D38" s="3"/>
      <c r="E38" s="3" t="s">
        <v>6</v>
      </c>
      <c r="F38" s="3"/>
      <c r="G38" s="57" t="s">
        <v>7</v>
      </c>
      <c r="H38" s="58"/>
      <c r="I38" s="58"/>
      <c r="J38" s="3"/>
      <c r="K38" s="20"/>
    </row>
    <row r="39" spans="1:11" x14ac:dyDescent="0.25">
      <c r="A39" s="54"/>
      <c r="B39" s="55"/>
      <c r="C39" s="3"/>
      <c r="D39" s="3"/>
      <c r="E39" s="8" t="s">
        <v>15</v>
      </c>
      <c r="F39" s="3"/>
      <c r="G39" s="3"/>
      <c r="H39" s="3"/>
      <c r="I39" s="3"/>
      <c r="J39" s="9" t="s">
        <v>3</v>
      </c>
      <c r="K39" s="28">
        <f>K36/G37</f>
        <v>18333.333333333332</v>
      </c>
    </row>
    <row r="40" spans="1:11" x14ac:dyDescent="0.25">
      <c r="A40" s="54"/>
      <c r="B40" s="55"/>
      <c r="C40" s="3"/>
      <c r="D40" s="3"/>
      <c r="E40" s="8"/>
      <c r="F40" s="3"/>
      <c r="G40" s="3"/>
      <c r="H40" s="3"/>
      <c r="I40" s="3"/>
      <c r="J40" s="9"/>
      <c r="K40" s="15"/>
    </row>
    <row r="41" spans="1:11" x14ac:dyDescent="0.25">
      <c r="A41" s="54"/>
      <c r="B41" s="55"/>
      <c r="C41" s="3"/>
      <c r="D41" s="3"/>
      <c r="E41" s="3" t="s">
        <v>16</v>
      </c>
      <c r="F41" s="3"/>
      <c r="G41" s="3"/>
      <c r="H41" s="3"/>
      <c r="I41" s="3"/>
      <c r="J41" s="9" t="s">
        <v>3</v>
      </c>
      <c r="K41" s="15">
        <v>0</v>
      </c>
    </row>
    <row r="42" spans="1:11" x14ac:dyDescent="0.25">
      <c r="A42" s="54"/>
      <c r="B42" s="55"/>
      <c r="C42" s="3"/>
      <c r="D42" s="3"/>
      <c r="E42" s="13" t="s">
        <v>17</v>
      </c>
      <c r="F42" s="3"/>
      <c r="G42" s="3"/>
      <c r="H42" s="3"/>
      <c r="I42" s="3"/>
      <c r="J42" s="9" t="s">
        <v>3</v>
      </c>
      <c r="K42" s="15">
        <v>0</v>
      </c>
    </row>
    <row r="43" spans="1:11" x14ac:dyDescent="0.25">
      <c r="A43" s="54"/>
      <c r="B43" s="55"/>
      <c r="C43" s="3"/>
      <c r="D43" s="3"/>
      <c r="E43" s="13" t="s">
        <v>18</v>
      </c>
      <c r="F43" s="3"/>
      <c r="G43" s="3"/>
      <c r="H43" s="3"/>
      <c r="I43" s="3"/>
      <c r="J43" s="9" t="s">
        <v>3</v>
      </c>
      <c r="K43" s="15">
        <v>0</v>
      </c>
    </row>
    <row r="44" spans="1:11" x14ac:dyDescent="0.25">
      <c r="A44" s="54"/>
      <c r="B44" s="55"/>
      <c r="C44" s="3"/>
      <c r="D44" s="3"/>
      <c r="E44" s="8"/>
      <c r="F44" s="3"/>
      <c r="G44" s="3"/>
      <c r="H44" s="3"/>
      <c r="I44" s="3"/>
      <c r="J44" s="9"/>
      <c r="K44" s="15"/>
    </row>
    <row r="45" spans="1:11" x14ac:dyDescent="0.25">
      <c r="A45" s="54"/>
      <c r="B45" s="55"/>
      <c r="C45" s="3"/>
      <c r="D45" s="3"/>
      <c r="E45" s="8" t="s">
        <v>29</v>
      </c>
      <c r="F45" s="3"/>
      <c r="G45" s="3"/>
      <c r="H45" s="3"/>
      <c r="I45" s="3"/>
      <c r="J45" s="9"/>
      <c r="K45" s="28">
        <f>K33*0.6</f>
        <v>1020000</v>
      </c>
    </row>
    <row r="46" spans="1:11" x14ac:dyDescent="0.25">
      <c r="A46" s="54"/>
      <c r="B46" s="55"/>
      <c r="C46" s="3"/>
      <c r="D46" s="3"/>
      <c r="E46" s="8"/>
      <c r="F46" s="3"/>
      <c r="G46" s="3"/>
      <c r="H46" s="3"/>
      <c r="I46" s="3"/>
      <c r="J46" s="9"/>
      <c r="K46" s="15"/>
    </row>
    <row r="47" spans="1:11" ht="45" x14ac:dyDescent="0.25">
      <c r="A47" s="54"/>
      <c r="B47" s="55"/>
      <c r="C47" s="3"/>
      <c r="D47" s="3"/>
      <c r="E47" s="22" t="s">
        <v>20</v>
      </c>
      <c r="F47" s="23" t="s">
        <v>21</v>
      </c>
      <c r="G47" s="24" t="s">
        <v>22</v>
      </c>
      <c r="H47" s="3"/>
      <c r="I47" s="3"/>
      <c r="J47" s="9"/>
      <c r="K47" s="29"/>
    </row>
    <row r="48" spans="1:11" x14ac:dyDescent="0.25">
      <c r="A48" s="54"/>
      <c r="B48" s="55"/>
      <c r="C48" s="3"/>
      <c r="D48" s="3"/>
      <c r="E48" s="26" t="s">
        <v>23</v>
      </c>
      <c r="F48" s="27">
        <v>22525</v>
      </c>
      <c r="G48" s="27">
        <v>24225</v>
      </c>
      <c r="H48" s="3"/>
      <c r="I48" s="3"/>
      <c r="J48" s="9"/>
      <c r="K48" s="15"/>
    </row>
    <row r="49" spans="1:11" x14ac:dyDescent="0.25">
      <c r="A49" s="54"/>
      <c r="B49" s="55"/>
      <c r="C49" s="3"/>
      <c r="D49" s="3"/>
      <c r="E49" s="26" t="s">
        <v>24</v>
      </c>
      <c r="F49" s="27">
        <v>14025</v>
      </c>
      <c r="G49" s="27">
        <v>15725</v>
      </c>
      <c r="H49" s="3"/>
      <c r="I49" s="3"/>
      <c r="J49" s="9"/>
      <c r="K49" s="15"/>
    </row>
    <row r="50" spans="1:11" x14ac:dyDescent="0.25">
      <c r="A50" s="54"/>
      <c r="B50" s="55"/>
      <c r="C50" s="3"/>
      <c r="D50" s="3"/>
      <c r="E50" s="26" t="s">
        <v>25</v>
      </c>
      <c r="F50" s="27">
        <v>11191.666666666668</v>
      </c>
      <c r="G50" s="27">
        <v>12891.666666666668</v>
      </c>
      <c r="H50" s="3"/>
      <c r="I50" s="3"/>
      <c r="J50" s="9"/>
      <c r="K50" s="15"/>
    </row>
    <row r="51" spans="1:11" x14ac:dyDescent="0.25">
      <c r="A51" s="54"/>
      <c r="B51" s="55"/>
      <c r="C51" s="3"/>
      <c r="D51" s="3"/>
      <c r="E51" s="26" t="s">
        <v>26</v>
      </c>
      <c r="F51" s="27">
        <v>9775</v>
      </c>
      <c r="G51" s="27">
        <v>11475</v>
      </c>
      <c r="H51" s="3"/>
      <c r="I51" s="3"/>
      <c r="J51" s="9"/>
      <c r="K51" s="15"/>
    </row>
    <row r="52" spans="1:11" x14ac:dyDescent="0.25">
      <c r="A52" s="30"/>
      <c r="B52" s="31"/>
      <c r="C52" s="3"/>
      <c r="D52" s="3"/>
      <c r="E52" s="26"/>
      <c r="F52" s="27"/>
      <c r="G52" s="27"/>
      <c r="H52" s="3"/>
      <c r="I52" s="3"/>
      <c r="J52" s="9"/>
      <c r="K52" s="15"/>
    </row>
    <row r="53" spans="1:11" x14ac:dyDescent="0.25">
      <c r="A53" s="30"/>
      <c r="B53" s="31"/>
      <c r="C53" s="3"/>
      <c r="D53" s="3"/>
      <c r="E53" s="26"/>
      <c r="F53" s="27"/>
      <c r="G53" s="27"/>
      <c r="H53" s="3"/>
      <c r="I53" s="3"/>
      <c r="J53" s="9"/>
      <c r="K53" s="15"/>
    </row>
    <row r="54" spans="1:11" x14ac:dyDescent="0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</row>
    <row r="55" spans="1:11" ht="18.75" x14ac:dyDescent="0.3">
      <c r="A55" s="52" t="s">
        <v>30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</row>
    <row r="56" spans="1:11" x14ac:dyDescent="0.25">
      <c r="A56" s="53"/>
      <c r="B56" s="55"/>
      <c r="C56" s="2" t="s">
        <v>2</v>
      </c>
      <c r="D56" s="3"/>
      <c r="E56" s="4" t="s">
        <v>3</v>
      </c>
      <c r="F56" s="56">
        <v>1700000</v>
      </c>
      <c r="G56" s="56"/>
      <c r="H56" s="5"/>
      <c r="I56" s="6"/>
      <c r="J56" s="3"/>
      <c r="K56" s="3"/>
    </row>
    <row r="57" spans="1:11" x14ac:dyDescent="0.25">
      <c r="A57" s="54"/>
      <c r="B57" s="55"/>
      <c r="C57" s="3"/>
      <c r="D57" s="3"/>
      <c r="E57" s="3"/>
      <c r="F57" s="7"/>
      <c r="G57" s="7"/>
      <c r="H57" s="5"/>
      <c r="I57" s="6"/>
      <c r="J57" s="3"/>
      <c r="K57" s="3"/>
    </row>
    <row r="58" spans="1:11" x14ac:dyDescent="0.25">
      <c r="A58" s="54"/>
      <c r="B58" s="55"/>
      <c r="C58" s="3"/>
      <c r="D58" s="3"/>
      <c r="E58" s="8" t="s">
        <v>1</v>
      </c>
      <c r="F58" s="3"/>
      <c r="G58" s="3"/>
      <c r="H58" s="3"/>
      <c r="I58" s="9"/>
      <c r="J58" s="10" t="s">
        <v>3</v>
      </c>
      <c r="K58" s="12">
        <f>+F56</f>
        <v>1700000</v>
      </c>
    </row>
    <row r="59" spans="1:11" x14ac:dyDescent="0.25">
      <c r="A59" s="54"/>
      <c r="B59" s="55"/>
      <c r="C59" s="3"/>
      <c r="D59" s="3"/>
      <c r="E59" s="3" t="s">
        <v>31</v>
      </c>
      <c r="F59" s="3"/>
      <c r="G59" s="3"/>
      <c r="H59" s="3"/>
      <c r="I59" s="9"/>
      <c r="J59" s="9"/>
      <c r="K59" s="19">
        <v>20000</v>
      </c>
    </row>
    <row r="60" spans="1:11" x14ac:dyDescent="0.25">
      <c r="A60" s="54"/>
      <c r="B60" s="55"/>
      <c r="C60" s="3"/>
      <c r="D60" s="3"/>
      <c r="E60" s="8" t="s">
        <v>32</v>
      </c>
      <c r="F60" s="3"/>
      <c r="G60" s="3"/>
      <c r="H60" s="3"/>
      <c r="I60" s="9"/>
      <c r="J60" s="3"/>
      <c r="K60" s="20">
        <f>K58-K59</f>
        <v>1680000</v>
      </c>
    </row>
    <row r="61" spans="1:11" x14ac:dyDescent="0.25">
      <c r="A61" s="54"/>
      <c r="B61" s="55"/>
      <c r="C61" s="3"/>
      <c r="D61" s="3"/>
      <c r="E61" s="3" t="s">
        <v>4</v>
      </c>
      <c r="F61" s="3"/>
      <c r="G61" s="14">
        <v>48</v>
      </c>
      <c r="H61" s="3" t="s">
        <v>5</v>
      </c>
      <c r="I61" s="9"/>
      <c r="J61" s="3"/>
      <c r="K61" s="19"/>
    </row>
    <row r="62" spans="1:11" x14ac:dyDescent="0.25">
      <c r="A62" s="54"/>
      <c r="B62" s="55"/>
      <c r="C62" s="3"/>
      <c r="D62" s="3"/>
      <c r="E62" s="3" t="s">
        <v>6</v>
      </c>
      <c r="F62" s="3"/>
      <c r="G62" s="57" t="s">
        <v>7</v>
      </c>
      <c r="H62" s="58"/>
      <c r="I62" s="58"/>
      <c r="J62" s="3"/>
      <c r="K62" s="20"/>
    </row>
    <row r="63" spans="1:11" x14ac:dyDescent="0.25">
      <c r="A63" s="54"/>
      <c r="B63" s="55"/>
      <c r="C63" s="3"/>
      <c r="D63" s="3"/>
      <c r="E63" s="8" t="s">
        <v>33</v>
      </c>
      <c r="F63" s="3"/>
      <c r="G63" s="3"/>
      <c r="H63" s="3"/>
      <c r="I63" s="3"/>
      <c r="J63" s="9" t="s">
        <v>3</v>
      </c>
      <c r="K63" s="21">
        <f>K60/G61</f>
        <v>35000</v>
      </c>
    </row>
    <row r="64" spans="1:11" x14ac:dyDescent="0.25">
      <c r="A64" s="54"/>
      <c r="B64" s="55"/>
      <c r="C64" s="3"/>
      <c r="D64" s="3"/>
      <c r="E64" s="8"/>
      <c r="F64" s="3"/>
      <c r="G64" s="3"/>
      <c r="H64" s="3"/>
      <c r="I64" s="3"/>
      <c r="J64" s="9"/>
      <c r="K64" s="15"/>
    </row>
    <row r="65" spans="1:11" x14ac:dyDescent="0.25">
      <c r="A65" s="54"/>
      <c r="B65" s="55"/>
      <c r="C65" s="3"/>
      <c r="D65" s="3"/>
      <c r="E65" s="3" t="s">
        <v>16</v>
      </c>
      <c r="F65" s="3"/>
      <c r="G65" s="3"/>
      <c r="H65" s="3"/>
      <c r="I65" s="3"/>
      <c r="J65" s="9" t="s">
        <v>3</v>
      </c>
      <c r="K65" s="15">
        <v>0</v>
      </c>
    </row>
    <row r="66" spans="1:11" x14ac:dyDescent="0.25">
      <c r="A66" s="54"/>
      <c r="B66" s="55"/>
      <c r="C66" s="3"/>
      <c r="D66" s="3"/>
      <c r="E66" s="13" t="s">
        <v>17</v>
      </c>
      <c r="F66" s="3"/>
      <c r="G66" s="3"/>
      <c r="H66" s="3"/>
      <c r="I66" s="3"/>
      <c r="J66" s="9" t="s">
        <v>3</v>
      </c>
      <c r="K66" s="15">
        <v>0</v>
      </c>
    </row>
    <row r="67" spans="1:11" x14ac:dyDescent="0.25">
      <c r="A67" s="54"/>
      <c r="B67" s="55"/>
      <c r="C67" s="3"/>
      <c r="D67" s="3"/>
      <c r="E67" s="13" t="s">
        <v>18</v>
      </c>
      <c r="F67" s="3"/>
      <c r="G67" s="3"/>
      <c r="H67" s="3"/>
      <c r="I67" s="3"/>
      <c r="J67" s="9" t="s">
        <v>3</v>
      </c>
      <c r="K67" s="15">
        <v>0</v>
      </c>
    </row>
    <row r="68" spans="1:11" x14ac:dyDescent="0.25">
      <c r="A68" s="54"/>
      <c r="B68" s="55"/>
      <c r="C68" s="3"/>
      <c r="D68" s="3"/>
      <c r="E68" s="8"/>
      <c r="F68" s="3"/>
      <c r="G68" s="3"/>
      <c r="H68" s="3"/>
      <c r="I68" s="3"/>
      <c r="J68" s="9"/>
      <c r="K68" s="15"/>
    </row>
    <row r="69" spans="1:11" x14ac:dyDescent="0.25">
      <c r="B69" s="18"/>
      <c r="C69" s="16"/>
      <c r="D69" s="16"/>
      <c r="E69" s="16"/>
      <c r="F69" s="16"/>
    </row>
    <row r="70" spans="1:11" x14ac:dyDescent="0.25">
      <c r="B70" s="18"/>
      <c r="C70" s="16"/>
      <c r="D70" s="16"/>
      <c r="E70" s="16"/>
      <c r="F70" s="16"/>
    </row>
    <row r="71" spans="1:11" x14ac:dyDescent="0.25">
      <c r="B71" s="18"/>
      <c r="C71" s="16"/>
      <c r="D71" s="16"/>
      <c r="E71" s="16"/>
      <c r="F71" s="16"/>
    </row>
    <row r="72" spans="1:11" x14ac:dyDescent="0.25">
      <c r="B72" s="18"/>
      <c r="C72" s="16"/>
      <c r="D72" s="16"/>
      <c r="E72" s="16"/>
      <c r="F72" s="16"/>
    </row>
    <row r="73" spans="1:11" x14ac:dyDescent="0.25">
      <c r="B73" s="18"/>
      <c r="C73" s="16"/>
      <c r="D73" s="16"/>
      <c r="E73" s="16"/>
      <c r="F73" s="16"/>
    </row>
    <row r="74" spans="1:11" x14ac:dyDescent="0.25">
      <c r="B74" s="18"/>
      <c r="C74" s="16"/>
      <c r="D74" s="16"/>
      <c r="E74" s="16"/>
      <c r="F74" s="16"/>
    </row>
    <row r="75" spans="1:11" x14ac:dyDescent="0.25">
      <c r="B75" s="18"/>
      <c r="C75" s="16"/>
      <c r="D75" s="16"/>
      <c r="E75" s="16"/>
      <c r="F75" s="16"/>
    </row>
    <row r="76" spans="1:11" x14ac:dyDescent="0.25">
      <c r="B76" s="18"/>
      <c r="C76" s="16"/>
      <c r="D76" s="16"/>
      <c r="E76" s="16"/>
      <c r="F76" s="16"/>
    </row>
    <row r="77" spans="1:11" x14ac:dyDescent="0.25">
      <c r="B77" s="18"/>
      <c r="C77" s="16"/>
      <c r="D77" s="16"/>
      <c r="E77" s="16"/>
      <c r="F77" s="16"/>
    </row>
    <row r="78" spans="1:11" x14ac:dyDescent="0.25">
      <c r="B78" s="18"/>
      <c r="C78" s="16"/>
      <c r="D78" s="16"/>
      <c r="E78" s="16"/>
      <c r="F78" s="16"/>
    </row>
    <row r="79" spans="1:11" x14ac:dyDescent="0.25">
      <c r="B79" s="18"/>
      <c r="C79" s="16"/>
      <c r="D79" s="16"/>
      <c r="E79" s="16"/>
      <c r="F79" s="16"/>
    </row>
    <row r="80" spans="1:11" x14ac:dyDescent="0.25">
      <c r="B80" s="18"/>
      <c r="C80" s="16"/>
      <c r="D80" s="16"/>
      <c r="E80" s="16"/>
      <c r="F80" s="16"/>
    </row>
    <row r="81" spans="1:11" x14ac:dyDescent="0.25">
      <c r="B81" s="18"/>
      <c r="C81" s="16"/>
      <c r="D81" s="16"/>
      <c r="E81" s="16"/>
      <c r="F81" s="16"/>
    </row>
    <row r="82" spans="1:11" x14ac:dyDescent="0.25">
      <c r="B82" s="18"/>
      <c r="C82" s="16"/>
      <c r="D82" s="16"/>
      <c r="E82" s="16"/>
      <c r="F82" s="16"/>
    </row>
    <row r="83" spans="1:11" x14ac:dyDescent="0.25">
      <c r="B83" s="18"/>
      <c r="C83" s="16"/>
      <c r="D83" s="16"/>
      <c r="E83" s="16"/>
      <c r="F83" s="16"/>
    </row>
    <row r="84" spans="1:11" x14ac:dyDescent="0.25">
      <c r="B84" s="18"/>
      <c r="C84" s="16"/>
      <c r="D84" s="16"/>
      <c r="E84" s="16"/>
      <c r="F84" s="16"/>
    </row>
    <row r="85" spans="1:11" x14ac:dyDescent="0.25">
      <c r="A85" s="33"/>
      <c r="B85" s="34"/>
      <c r="C85" s="34"/>
      <c r="D85" s="34"/>
      <c r="E85" s="34"/>
      <c r="F85" s="34"/>
      <c r="G85" s="35"/>
      <c r="H85" s="35"/>
      <c r="I85" s="11"/>
      <c r="J85" s="11"/>
      <c r="K85" s="11"/>
    </row>
    <row r="86" spans="1:11" x14ac:dyDescent="0.25">
      <c r="G86" s="11"/>
      <c r="H86" s="11"/>
      <c r="I86" s="11"/>
      <c r="J86" s="11"/>
      <c r="K86" s="11"/>
    </row>
    <row r="87" spans="1:11" x14ac:dyDescent="0.25">
      <c r="A87" s="36" t="s">
        <v>34</v>
      </c>
      <c r="B87" s="37"/>
      <c r="C87" s="37"/>
      <c r="G87" s="11"/>
      <c r="H87" s="11"/>
      <c r="I87" s="11"/>
      <c r="J87" s="11"/>
      <c r="K87" s="11"/>
    </row>
    <row r="88" spans="1:11" x14ac:dyDescent="0.25">
      <c r="A88" s="36"/>
      <c r="B88" s="37"/>
      <c r="C88" s="37"/>
      <c r="G88" s="11"/>
      <c r="H88" s="11"/>
      <c r="I88" s="11"/>
      <c r="J88" s="11"/>
      <c r="K88" s="11"/>
    </row>
    <row r="89" spans="1:11" x14ac:dyDescent="0.25">
      <c r="A89" s="38" t="s">
        <v>1</v>
      </c>
      <c r="B89" s="39">
        <v>530000</v>
      </c>
      <c r="C89" s="34"/>
      <c r="G89" s="11"/>
      <c r="H89" s="11"/>
      <c r="I89" s="11"/>
      <c r="J89" s="11"/>
      <c r="K89" s="11"/>
    </row>
    <row r="90" spans="1:11" x14ac:dyDescent="0.25">
      <c r="A90" s="38" t="s">
        <v>35</v>
      </c>
      <c r="B90" s="39">
        <f>B89*0.3</f>
        <v>159000</v>
      </c>
      <c r="C90" s="34"/>
      <c r="G90" s="11"/>
      <c r="H90" s="11"/>
      <c r="I90" s="11"/>
      <c r="J90" s="11"/>
      <c r="K90" s="11"/>
    </row>
    <row r="91" spans="1:11" x14ac:dyDescent="0.25">
      <c r="A91" s="38" t="s">
        <v>36</v>
      </c>
      <c r="B91" s="40">
        <v>20000</v>
      </c>
      <c r="C91" s="34"/>
      <c r="G91" s="11"/>
      <c r="H91" s="11"/>
      <c r="I91" s="11"/>
      <c r="J91" s="11"/>
      <c r="K91" s="11"/>
    </row>
    <row r="92" spans="1:11" x14ac:dyDescent="0.25">
      <c r="A92" s="38" t="s">
        <v>37</v>
      </c>
      <c r="B92" s="39">
        <f>+B90-B91</f>
        <v>139000</v>
      </c>
      <c r="C92" s="34"/>
      <c r="G92" s="11"/>
      <c r="H92" s="11"/>
      <c r="I92" s="11"/>
      <c r="J92" s="11"/>
      <c r="K92" s="11"/>
    </row>
    <row r="93" spans="1:11" x14ac:dyDescent="0.25">
      <c r="A93" s="38"/>
      <c r="B93" s="39"/>
      <c r="C93" s="34"/>
      <c r="G93" s="11"/>
      <c r="H93" s="11"/>
      <c r="I93" s="11"/>
      <c r="J93" s="11"/>
      <c r="K93" s="11"/>
    </row>
    <row r="94" spans="1:11" x14ac:dyDescent="0.25">
      <c r="A94" s="38" t="s">
        <v>38</v>
      </c>
      <c r="B94" s="39">
        <f>+B92/36</f>
        <v>3861.1111111111113</v>
      </c>
      <c r="C94" s="34"/>
      <c r="G94" s="11"/>
      <c r="H94" s="11"/>
      <c r="I94" s="11"/>
      <c r="J94" s="11"/>
      <c r="K94" s="11"/>
    </row>
    <row r="95" spans="1:11" x14ac:dyDescent="0.25">
      <c r="A95" s="38"/>
      <c r="B95" s="39"/>
      <c r="C95" s="34"/>
      <c r="G95" s="11"/>
      <c r="H95" s="11"/>
      <c r="I95" s="11"/>
      <c r="J95" s="11"/>
      <c r="K95" s="11"/>
    </row>
    <row r="96" spans="1:11" x14ac:dyDescent="0.25">
      <c r="A96" s="38" t="s">
        <v>39</v>
      </c>
      <c r="B96" s="39">
        <f>B89-B90</f>
        <v>371000</v>
      </c>
      <c r="C96" s="34"/>
      <c r="D96" s="11">
        <f>B96/48</f>
        <v>7729.166666666667</v>
      </c>
      <c r="G96" s="11"/>
      <c r="H96" s="11"/>
      <c r="I96" s="11"/>
      <c r="J96" s="11"/>
      <c r="K96" s="11"/>
    </row>
    <row r="97" spans="1:11" x14ac:dyDescent="0.25">
      <c r="A97" s="38" t="s">
        <v>40</v>
      </c>
      <c r="B97" s="39">
        <v>0</v>
      </c>
      <c r="C97" s="34"/>
      <c r="G97" s="11"/>
      <c r="H97" s="11"/>
      <c r="I97" s="11"/>
      <c r="J97" s="11"/>
      <c r="K97" s="11"/>
    </row>
    <row r="98" spans="1:11" x14ac:dyDescent="0.25">
      <c r="A98" s="38" t="s">
        <v>41</v>
      </c>
      <c r="B98" s="39">
        <v>0</v>
      </c>
      <c r="C98" s="34"/>
      <c r="G98" s="11"/>
      <c r="H98" s="11"/>
      <c r="I98" s="11"/>
      <c r="J98" s="11"/>
      <c r="K98" s="11"/>
    </row>
    <row r="99" spans="1:11" x14ac:dyDescent="0.25">
      <c r="A99" s="38" t="s">
        <v>42</v>
      </c>
      <c r="B99" s="40">
        <v>0</v>
      </c>
      <c r="C99" s="34"/>
      <c r="G99" s="11"/>
      <c r="H99" s="11"/>
      <c r="I99" s="11"/>
      <c r="J99" s="11"/>
      <c r="K99" s="11"/>
    </row>
    <row r="100" spans="1:11" x14ac:dyDescent="0.25">
      <c r="A100" s="38" t="s">
        <v>8</v>
      </c>
      <c r="B100" s="39">
        <v>0</v>
      </c>
      <c r="C100" s="34"/>
      <c r="G100" s="11"/>
      <c r="H100" s="11"/>
      <c r="I100" s="11"/>
      <c r="J100" s="11"/>
      <c r="K100" s="11"/>
    </row>
    <row r="101" spans="1:11" x14ac:dyDescent="0.25">
      <c r="A101" s="33"/>
      <c r="B101" s="34"/>
      <c r="C101" s="34"/>
      <c r="G101" s="11"/>
      <c r="H101" s="11"/>
      <c r="I101" s="11"/>
      <c r="J101" s="11"/>
      <c r="K101" s="11"/>
    </row>
    <row r="102" spans="1:11" x14ac:dyDescent="0.25">
      <c r="B102" s="34"/>
      <c r="C102" s="34"/>
      <c r="G102" s="41" t="s">
        <v>21</v>
      </c>
      <c r="H102" s="41"/>
      <c r="I102" s="41"/>
      <c r="J102" s="42" t="s">
        <v>22</v>
      </c>
      <c r="K102" s="42"/>
    </row>
    <row r="103" spans="1:11" ht="30" x14ac:dyDescent="0.25">
      <c r="A103" s="38" t="s">
        <v>20</v>
      </c>
      <c r="B103" s="43" t="s">
        <v>21</v>
      </c>
      <c r="C103" s="39" t="s">
        <v>22</v>
      </c>
      <c r="G103" s="44" t="s">
        <v>43</v>
      </c>
      <c r="H103" s="44" t="s">
        <v>44</v>
      </c>
      <c r="I103" s="45" t="s">
        <v>45</v>
      </c>
      <c r="J103" s="44" t="s">
        <v>43</v>
      </c>
      <c r="K103" s="44" t="s">
        <v>44</v>
      </c>
    </row>
    <row r="104" spans="1:11" x14ac:dyDescent="0.25">
      <c r="A104" s="43" t="s">
        <v>23</v>
      </c>
      <c r="B104" s="34">
        <f>I104</f>
        <v>8192.9166666666661</v>
      </c>
      <c r="C104" s="34">
        <f>L104</f>
        <v>0</v>
      </c>
      <c r="G104" s="11">
        <f>B96/60</f>
        <v>6183.333333333333</v>
      </c>
      <c r="H104" s="11">
        <f>B96*0.065*5/60</f>
        <v>2009.5833333333333</v>
      </c>
      <c r="I104" s="11">
        <f>SUM(G104:H104)</f>
        <v>8192.9166666666661</v>
      </c>
      <c r="J104" s="11">
        <f>B96/60</f>
        <v>6183.333333333333</v>
      </c>
      <c r="K104" s="46">
        <f>B96*0.085*5/60</f>
        <v>2627.916666666667</v>
      </c>
    </row>
    <row r="105" spans="1:11" x14ac:dyDescent="0.25">
      <c r="A105" s="43" t="s">
        <v>24</v>
      </c>
      <c r="B105" s="34">
        <f>I105</f>
        <v>5101.25</v>
      </c>
      <c r="C105" s="34"/>
      <c r="G105" s="11">
        <f>B96/120</f>
        <v>3091.6666666666665</v>
      </c>
      <c r="H105" s="11">
        <f>B96*0.065*10/120</f>
        <v>2009.5833333333333</v>
      </c>
      <c r="I105" s="11">
        <f t="shared" ref="I105:I107" si="0">SUM(G105:H105)</f>
        <v>5101.25</v>
      </c>
      <c r="J105" s="11">
        <f>B96/120</f>
        <v>3091.6666666666665</v>
      </c>
      <c r="K105" s="46">
        <f>B96*0.085*10/120</f>
        <v>2627.916666666667</v>
      </c>
    </row>
    <row r="106" spans="1:11" x14ac:dyDescent="0.25">
      <c r="A106" s="43" t="s">
        <v>25</v>
      </c>
      <c r="B106" s="34">
        <f>I106</f>
        <v>4070.6944444444443</v>
      </c>
      <c r="C106" s="34"/>
      <c r="G106" s="11">
        <f>B96/180</f>
        <v>2061.1111111111113</v>
      </c>
      <c r="H106" s="11">
        <f>B96*0.065*15/180</f>
        <v>2009.5833333333333</v>
      </c>
      <c r="I106" s="11">
        <f t="shared" si="0"/>
        <v>4070.6944444444443</v>
      </c>
      <c r="J106" s="11">
        <f>B96/180</f>
        <v>2061.1111111111113</v>
      </c>
      <c r="K106" s="46">
        <f>B96*0.085*15/180</f>
        <v>2627.916666666667</v>
      </c>
    </row>
    <row r="107" spans="1:11" x14ac:dyDescent="0.25">
      <c r="A107" s="43" t="s">
        <v>26</v>
      </c>
      <c r="B107" s="34">
        <f>I107</f>
        <v>3555.4166666666665</v>
      </c>
      <c r="C107" s="34"/>
      <c r="G107" s="11">
        <f>B96/240</f>
        <v>1545.8333333333333</v>
      </c>
      <c r="H107" s="11">
        <f>B96*0.065*20/240</f>
        <v>2009.5833333333333</v>
      </c>
      <c r="I107" s="11">
        <f t="shared" si="0"/>
        <v>3555.4166666666665</v>
      </c>
      <c r="J107" s="11">
        <f>B96/240</f>
        <v>1545.8333333333333</v>
      </c>
      <c r="K107" s="46">
        <f>B96*0.085*20/240</f>
        <v>2627.916666666667</v>
      </c>
    </row>
    <row r="109" spans="1:11" x14ac:dyDescent="0.25">
      <c r="G109" s="11"/>
      <c r="H109" s="11"/>
      <c r="I109" s="11"/>
      <c r="J109" s="11"/>
      <c r="K109" s="11"/>
    </row>
    <row r="110" spans="1:11" x14ac:dyDescent="0.25">
      <c r="G110" s="11"/>
      <c r="H110" s="11"/>
      <c r="I110" s="11"/>
      <c r="J110" s="11"/>
      <c r="K110" s="11"/>
    </row>
    <row r="111" spans="1:11" x14ac:dyDescent="0.25">
      <c r="G111" s="11"/>
      <c r="H111" s="11"/>
      <c r="I111" s="11"/>
      <c r="J111" s="11"/>
      <c r="K111" s="11"/>
    </row>
    <row r="124" spans="7:7" x14ac:dyDescent="0.25">
      <c r="G124" s="16">
        <f>467460*0.065*10/120</f>
        <v>2532.0749999999998</v>
      </c>
    </row>
    <row r="132" spans="10:10" x14ac:dyDescent="0.25">
      <c r="J132" s="16">
        <f>0.85*100</f>
        <v>85</v>
      </c>
    </row>
    <row r="149" spans="7:7" x14ac:dyDescent="0.25">
      <c r="G149" s="16">
        <f>467460/120</f>
        <v>3895.5</v>
      </c>
    </row>
  </sheetData>
  <mergeCells count="19">
    <mergeCell ref="A55:K55"/>
    <mergeCell ref="A56:A68"/>
    <mergeCell ref="B56:B68"/>
    <mergeCell ref="F56:G56"/>
    <mergeCell ref="G62:I62"/>
    <mergeCell ref="A29:K29"/>
    <mergeCell ref="A30:K30"/>
    <mergeCell ref="A31:A51"/>
    <mergeCell ref="B31:B51"/>
    <mergeCell ref="F31:G31"/>
    <mergeCell ref="G38:I38"/>
    <mergeCell ref="B1:I1"/>
    <mergeCell ref="A2:I2"/>
    <mergeCell ref="A6:K6"/>
    <mergeCell ref="A7:A28"/>
    <mergeCell ref="B7:B28"/>
    <mergeCell ref="F7:G7"/>
    <mergeCell ref="G14:I14"/>
    <mergeCell ref="A4:K4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Single Storey Opt.</vt:lpstr>
      <vt:lpstr>2 storey Opt.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2021-10-29T02:10:55Z</dcterms:created>
  <dcterms:modified xsi:type="dcterms:W3CDTF">2021-10-29T02:54:15Z</dcterms:modified>
</cp:coreProperties>
</file>